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cuments\"/>
    </mc:Choice>
  </mc:AlternateContent>
  <bookViews>
    <workbookView showHorizontalScroll="0" showVerticalScroll="0" xWindow="0" yWindow="0" windowWidth="24000" windowHeight="9435"/>
  </bookViews>
  <sheets>
    <sheet name="CREDITOS NUEVOS CAT 30.9%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2" i="1"/>
  <c r="D11" i="1"/>
  <c r="D10" i="1"/>
  <c r="C10" i="1" l="1"/>
  <c r="AJ2" i="1"/>
  <c r="AJ3" i="1"/>
  <c r="AJ4" i="1"/>
  <c r="AJ5" i="1"/>
  <c r="AJ6" i="1"/>
  <c r="C7" i="1" l="1"/>
  <c r="C13" i="1" l="1"/>
  <c r="C12" i="1"/>
  <c r="F13" i="1" l="1"/>
  <c r="F12" i="1"/>
  <c r="E12" i="1" l="1"/>
  <c r="G13" i="1"/>
  <c r="E13" i="1"/>
  <c r="G12" i="1"/>
  <c r="I13" i="1" l="1"/>
  <c r="I12" i="1"/>
  <c r="L13" i="1"/>
  <c r="L12" i="1"/>
  <c r="J12" i="1" l="1"/>
  <c r="K12" i="1" s="1"/>
  <c r="J13" i="1"/>
  <c r="K13" i="1" s="1"/>
  <c r="H13" i="1"/>
  <c r="H12" i="1"/>
  <c r="AH3" i="1"/>
  <c r="F10" i="1" s="1"/>
  <c r="G10" i="1" l="1"/>
  <c r="I10" i="1"/>
  <c r="E10" i="1" l="1"/>
  <c r="L10" i="1" s="1"/>
  <c r="F11" i="1"/>
  <c r="J10" i="1" l="1"/>
  <c r="K10" i="1" s="1"/>
  <c r="H10" i="1"/>
  <c r="E11" i="1"/>
  <c r="G11" i="1"/>
  <c r="C11" i="1"/>
  <c r="AI3" i="1" l="1"/>
  <c r="I11" i="1" l="1"/>
  <c r="L11" i="1" l="1"/>
  <c r="H11" i="1" s="1"/>
  <c r="J11" i="1" l="1"/>
  <c r="K11" i="1" s="1"/>
</calcChain>
</file>

<file path=xl/sharedStrings.xml><?xml version="1.0" encoding="utf-8"?>
<sst xmlns="http://schemas.openxmlformats.org/spreadsheetml/2006/main" count="25" uniqueCount="25">
  <si>
    <t xml:space="preserve">Dependencia: </t>
  </si>
  <si>
    <t>Frecuencia:</t>
  </si>
  <si>
    <t>Mensual</t>
  </si>
  <si>
    <t>Plazo</t>
  </si>
  <si>
    <t>Prestamo</t>
  </si>
  <si>
    <t>Descuento</t>
  </si>
  <si>
    <t>Pagare</t>
  </si>
  <si>
    <t>Capital</t>
  </si>
  <si>
    <t>*Calculo para fines informativos</t>
  </si>
  <si>
    <t>Calculo por:</t>
  </si>
  <si>
    <t>Tasa Global</t>
  </si>
  <si>
    <t>Interes</t>
  </si>
  <si>
    <t>IVA</t>
  </si>
  <si>
    <t>MONTO</t>
  </si>
  <si>
    <t>PLAZO</t>
  </si>
  <si>
    <t>DESCUENTO</t>
  </si>
  <si>
    <t>TASA</t>
  </si>
  <si>
    <t>TASA SIN IVA</t>
  </si>
  <si>
    <t>*Las tasas globales e insolutas estan en terminos mensuales e incluyen el IVA.</t>
  </si>
  <si>
    <t>Tasa C/IVA</t>
  </si>
  <si>
    <t>Tasa S/IVA</t>
  </si>
  <si>
    <t>PAGARE</t>
  </si>
  <si>
    <t>Monto</t>
  </si>
  <si>
    <t>IMSS JUBILADO/INBURSA</t>
  </si>
  <si>
    <t>Condiciones:
-24 a 60 meses, monto mínimo de 5 mil hasta 600,000.
-Aplica para solicitudes de JUBILADOS.
-Solo aplica para casos donde el trámite no se pueda ingresar por MAS NOMINA y se necesita justificar con evidencia concreta.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</si>
</sst>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&quot;$&quot;#,##0.00;[Red]\-&quot;$&quot;#,##0.00"/>
    <numFmt numFmtId="44" formatCode="_-&quot;$&quot;* #,##0.00_-;\-&quot;$&quot;* #,##0.00_-;_-&quot;$&quot;* &quot;-&quot;??_-;_-@_-"/>
    <numFmt numFmtId="164" formatCode="[$-80A]General"/>
    <numFmt numFmtId="165" formatCode="0.000%"/>
    <numFmt numFmtId="166" formatCode="0.0"/>
  </numFmts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name val="Calibri"/>
      <family val="2"/>
    </font>
    <font>
      <b/>
      <sz val="6.5"/>
      <color theme="1"/>
      <name val="Calibri"/>
      <family val="2"/>
      <scheme val="minor"/>
    </font>
    <font>
      <sz val="11"/>
      <color theme="1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2" fillId="0" borderId="0"/>
  </cellStyleXfs>
  <cellXfs count="37">
    <xf numFmtId="0" fontId="0" fillId="0" borderId="0" xfId="0"/>
    <xf numFmtId="0" fontId="4" fillId="4" borderId="1" xfId="0" applyFont="1" applyFill="1" applyBorder="1" applyAlignment="1" applyProtection="1">
      <alignment horizontal="center"/>
      <protection locked="0"/>
    </xf>
    <xf numFmtId="0" fontId="0" fillId="4" borderId="0" xfId="0" applyFill="1" applyProtection="1">
      <protection hidden="1"/>
    </xf>
    <xf numFmtId="0" fontId="0" fillId="4" borderId="0" xfId="0" applyFont="1" applyFill="1" applyProtection="1">
      <protection hidden="1"/>
    </xf>
    <xf numFmtId="10" fontId="0" fillId="4" borderId="0" xfId="0" applyNumberFormat="1" applyFont="1" applyFill="1" applyProtection="1">
      <protection hidden="1"/>
    </xf>
    <xf numFmtId="0" fontId="1" fillId="5" borderId="0" xfId="0" applyFon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/>
      <protection hidden="1"/>
    </xf>
    <xf numFmtId="44" fontId="0" fillId="2" borderId="0" xfId="0" applyNumberFormat="1" applyFill="1" applyAlignment="1" applyProtection="1">
      <alignment horizontal="center"/>
      <protection hidden="1"/>
    </xf>
    <xf numFmtId="10" fontId="0" fillId="2" borderId="0" xfId="0" applyNumberFormat="1" applyFill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0" fillId="0" borderId="0" xfId="0" applyFont="1" applyProtection="1">
      <protection hidden="1"/>
    </xf>
    <xf numFmtId="44" fontId="5" fillId="0" borderId="0" xfId="0" applyNumberFormat="1" applyFont="1" applyProtection="1">
      <protection locked="0"/>
    </xf>
    <xf numFmtId="0" fontId="6" fillId="3" borderId="0" xfId="0" applyFont="1" applyFill="1" applyProtection="1">
      <protection hidden="1"/>
    </xf>
    <xf numFmtId="0" fontId="7" fillId="3" borderId="0" xfId="0" applyFont="1" applyFill="1" applyProtection="1">
      <protection hidden="1"/>
    </xf>
    <xf numFmtId="0" fontId="7" fillId="0" borderId="0" xfId="0" applyFont="1" applyProtection="1">
      <protection hidden="1"/>
    </xf>
    <xf numFmtId="8" fontId="0" fillId="4" borderId="0" xfId="0" applyNumberFormat="1" applyFont="1" applyFill="1" applyProtection="1">
      <protection hidden="1"/>
    </xf>
    <xf numFmtId="8" fontId="0" fillId="0" borderId="0" xfId="0" applyNumberFormat="1" applyFont="1" applyProtection="1">
      <protection hidden="1"/>
    </xf>
    <xf numFmtId="44" fontId="0" fillId="2" borderId="0" xfId="0" applyNumberFormat="1" applyFill="1" applyAlignment="1" applyProtection="1">
      <alignment horizontal="center"/>
    </xf>
    <xf numFmtId="44" fontId="0" fillId="4" borderId="0" xfId="0" applyNumberFormat="1" applyFont="1" applyFill="1" applyProtection="1">
      <protection hidden="1"/>
    </xf>
    <xf numFmtId="0" fontId="0" fillId="6" borderId="0" xfId="0" applyFill="1" applyProtection="1">
      <protection hidden="1"/>
    </xf>
    <xf numFmtId="0" fontId="1" fillId="6" borderId="0" xfId="0" applyFont="1" applyFill="1" applyAlignment="1" applyProtection="1">
      <alignment horizontal="center"/>
      <protection hidden="1"/>
    </xf>
    <xf numFmtId="0" fontId="8" fillId="6" borderId="0" xfId="0" applyFont="1" applyFill="1" applyProtection="1"/>
    <xf numFmtId="44" fontId="0" fillId="6" borderId="0" xfId="0" applyNumberFormat="1" applyFill="1" applyProtection="1">
      <protection hidden="1"/>
    </xf>
    <xf numFmtId="44" fontId="0" fillId="4" borderId="0" xfId="0" applyNumberFormat="1" applyFill="1" applyProtection="1">
      <protection hidden="1"/>
    </xf>
    <xf numFmtId="44" fontId="0" fillId="0" borderId="0" xfId="0" applyNumberFormat="1" applyFont="1" applyProtection="1">
      <protection hidden="1"/>
    </xf>
    <xf numFmtId="8" fontId="0" fillId="4" borderId="0" xfId="0" applyNumberFormat="1" applyFill="1" applyProtection="1">
      <protection hidden="1"/>
    </xf>
    <xf numFmtId="0" fontId="0" fillId="4" borderId="0" xfId="0" applyFill="1" applyBorder="1" applyProtection="1">
      <protection hidden="1"/>
    </xf>
    <xf numFmtId="44" fontId="0" fillId="4" borderId="0" xfId="0" applyNumberFormat="1" applyFont="1" applyFill="1" applyBorder="1" applyProtection="1">
      <protection hidden="1"/>
    </xf>
    <xf numFmtId="44" fontId="11" fillId="0" borderId="0" xfId="0" applyNumberFormat="1" applyFont="1" applyBorder="1" applyAlignment="1">
      <alignment horizontal="center"/>
    </xf>
    <xf numFmtId="10" fontId="0" fillId="4" borderId="0" xfId="0" applyNumberFormat="1" applyFont="1" applyFill="1" applyBorder="1" applyProtection="1">
      <protection hidden="1"/>
    </xf>
    <xf numFmtId="165" fontId="0" fillId="4" borderId="0" xfId="0" applyNumberFormat="1" applyFont="1" applyFill="1" applyBorder="1" applyProtection="1">
      <protection hidden="1"/>
    </xf>
    <xf numFmtId="0" fontId="0" fillId="4" borderId="0" xfId="0" applyFont="1" applyFill="1" applyBorder="1" applyProtection="1">
      <protection hidden="1"/>
    </xf>
    <xf numFmtId="44" fontId="9" fillId="0" borderId="0" xfId="0" applyNumberFormat="1" applyFont="1" applyBorder="1"/>
    <xf numFmtId="166" fontId="10" fillId="4" borderId="0" xfId="0" applyNumberFormat="1" applyFont="1" applyFill="1" applyAlignment="1" applyProtection="1">
      <alignment horizontal="center" vertical="center" wrapText="1"/>
      <protection hidden="1"/>
    </xf>
    <xf numFmtId="0" fontId="1" fillId="6" borderId="0" xfId="0" applyFont="1" applyFill="1" applyAlignment="1" applyProtection="1">
      <alignment horizontal="center"/>
      <protection hidden="1"/>
    </xf>
    <xf numFmtId="0" fontId="3" fillId="4" borderId="0" xfId="0" applyFont="1" applyFill="1" applyAlignment="1" applyProtection="1">
      <alignment horizontal="center"/>
      <protection hidden="1"/>
    </xf>
    <xf numFmtId="0" fontId="1" fillId="6" borderId="2" xfId="0" applyFont="1" applyFill="1" applyBorder="1" applyAlignment="1" applyProtection="1">
      <alignment horizontal="center"/>
      <protection hidden="1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colors>
    <mruColors>
      <color rgb="FF008E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6"/>
  <sheetViews>
    <sheetView showGridLines="0" tabSelected="1" topLeftCell="B1" zoomScale="140" zoomScaleNormal="140" workbookViewId="0">
      <selection activeCell="E7" sqref="E7"/>
    </sheetView>
  </sheetViews>
  <sheetFormatPr baseColWidth="10" defaultRowHeight="15" x14ac:dyDescent="0.25"/>
  <cols>
    <col min="1" max="1" width="3.140625" style="14" hidden="1" customWidth="1"/>
    <col min="2" max="2" width="2.42578125" style="9" customWidth="1"/>
    <col min="3" max="3" width="11.42578125" style="9"/>
    <col min="4" max="4" width="15" style="9" bestFit="1" customWidth="1"/>
    <col min="5" max="5" width="16.42578125" style="9" customWidth="1"/>
    <col min="6" max="6" width="13" style="9" customWidth="1"/>
    <col min="7" max="7" width="12.7109375" style="9" bestFit="1" customWidth="1"/>
    <col min="8" max="8" width="14.140625" style="9" bestFit="1" customWidth="1"/>
    <col min="9" max="12" width="18.7109375" style="9" customWidth="1"/>
    <col min="13" max="13" width="11.85546875" style="9" bestFit="1" customWidth="1"/>
    <col min="14" max="30" width="11.42578125" style="9"/>
    <col min="31" max="31" width="6.7109375" style="10" bestFit="1" customWidth="1"/>
    <col min="32" max="32" width="13.28515625" style="16" bestFit="1" customWidth="1"/>
    <col min="33" max="33" width="13.140625" style="24" bestFit="1" customWidth="1"/>
    <col min="34" max="34" width="6.28515625" style="10" bestFit="1" customWidth="1"/>
    <col min="35" max="35" width="12.5703125" style="10" bestFit="1" customWidth="1"/>
    <col min="36" max="36" width="14.28515625" style="10" bestFit="1" customWidth="1"/>
    <col min="37" max="16384" width="11.42578125" style="9"/>
  </cols>
  <sheetData>
    <row r="1" spans="1:37" s="2" customFormat="1" ht="14.45" customHeight="1" x14ac:dyDescent="0.25">
      <c r="A1" s="13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AB1" s="3"/>
      <c r="AC1" s="3"/>
      <c r="AD1" s="3"/>
      <c r="AE1" s="3" t="s">
        <v>14</v>
      </c>
      <c r="AF1" s="15" t="s">
        <v>13</v>
      </c>
      <c r="AG1" s="18" t="s">
        <v>15</v>
      </c>
      <c r="AH1" s="3" t="s">
        <v>16</v>
      </c>
      <c r="AI1" s="3" t="s">
        <v>17</v>
      </c>
      <c r="AJ1" s="3" t="s">
        <v>21</v>
      </c>
    </row>
    <row r="2" spans="1:37" s="2" customFormat="1" ht="16.5" x14ac:dyDescent="0.3">
      <c r="A2" s="13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AB2" s="3"/>
      <c r="AC2" s="3"/>
      <c r="AD2" s="3"/>
      <c r="AE2" s="26">
        <v>12</v>
      </c>
      <c r="AF2" s="27">
        <v>50000</v>
      </c>
      <c r="AG2" s="28">
        <v>4806.4973878698993</v>
      </c>
      <c r="AH2" s="29">
        <v>2.2692266666667758E-2</v>
      </c>
      <c r="AI2" s="30">
        <v>1.9562298850575654E-2</v>
      </c>
      <c r="AJ2" s="27">
        <f>AG2*AE2</f>
        <v>57677.968654438795</v>
      </c>
      <c r="AK2" s="25"/>
    </row>
    <row r="3" spans="1:37" s="2" customFormat="1" ht="16.5" x14ac:dyDescent="0.3">
      <c r="A3" s="13"/>
      <c r="B3" s="19"/>
      <c r="C3" s="34" t="s">
        <v>0</v>
      </c>
      <c r="D3" s="34"/>
      <c r="E3" s="35" t="s">
        <v>23</v>
      </c>
      <c r="F3" s="35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AB3" s="3"/>
      <c r="AC3" s="3"/>
      <c r="AD3" s="3"/>
      <c r="AE3" s="31">
        <v>24</v>
      </c>
      <c r="AF3" s="27">
        <v>50000</v>
      </c>
      <c r="AG3" s="28">
        <v>2724.863281931147</v>
      </c>
      <c r="AH3" s="29">
        <f>RATE(AE3,AG3,-AF3,0,0)</f>
        <v>2.2692266666667758E-2</v>
      </c>
      <c r="AI3" s="30">
        <f>AH3/1.16</f>
        <v>1.9562298850575654E-2</v>
      </c>
      <c r="AJ3" s="27">
        <f>AG3*AE3</f>
        <v>65396.718766347527</v>
      </c>
      <c r="AK3" s="25"/>
    </row>
    <row r="4" spans="1:37" s="2" customFormat="1" x14ac:dyDescent="0.25">
      <c r="A4" s="13"/>
      <c r="B4" s="19"/>
      <c r="C4" s="34" t="s">
        <v>1</v>
      </c>
      <c r="D4" s="34"/>
      <c r="E4" s="20" t="s">
        <v>2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AB4" s="3"/>
      <c r="AC4" s="3"/>
      <c r="AD4" s="3"/>
      <c r="AE4" s="31">
        <v>36</v>
      </c>
      <c r="AF4" s="27">
        <v>50000</v>
      </c>
      <c r="AG4" s="32">
        <v>2047.4512233580117</v>
      </c>
      <c r="AH4" s="29">
        <v>2.2692266666667758E-2</v>
      </c>
      <c r="AI4" s="30">
        <v>1.9562298850575654E-2</v>
      </c>
      <c r="AJ4" s="27">
        <f t="shared" ref="AJ4" si="0">AG4*AE4</f>
        <v>73708.244040888414</v>
      </c>
      <c r="AK4" s="25"/>
    </row>
    <row r="5" spans="1:37" s="2" customFormat="1" ht="15.75" x14ac:dyDescent="0.25">
      <c r="A5" s="13"/>
      <c r="B5" s="19"/>
      <c r="C5" s="34" t="s">
        <v>9</v>
      </c>
      <c r="D5" s="36"/>
      <c r="E5" s="1" t="s">
        <v>22</v>
      </c>
      <c r="F5" s="19"/>
      <c r="G5" s="33" t="s">
        <v>24</v>
      </c>
      <c r="H5" s="33"/>
      <c r="I5" s="33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AB5" s="3"/>
      <c r="AC5" s="3"/>
      <c r="AD5" s="3"/>
      <c r="AE5" s="31">
        <v>48</v>
      </c>
      <c r="AF5" s="27">
        <v>50000</v>
      </c>
      <c r="AG5" s="32">
        <v>1720.6649387014068</v>
      </c>
      <c r="AH5" s="29">
        <v>2.2692266666667758E-2</v>
      </c>
      <c r="AI5" s="30">
        <v>1.9562298850575654E-2</v>
      </c>
      <c r="AJ5" s="27">
        <f t="shared" ref="AJ5:AJ6" si="1">AG5*AE5</f>
        <v>82591.917057667524</v>
      </c>
      <c r="AK5" s="25"/>
    </row>
    <row r="6" spans="1:37" s="2" customFormat="1" ht="15" customHeight="1" x14ac:dyDescent="0.25">
      <c r="A6" s="13"/>
      <c r="B6" s="19"/>
      <c r="C6" s="20"/>
      <c r="D6" s="20"/>
      <c r="E6" s="19"/>
      <c r="F6" s="19"/>
      <c r="G6" s="33"/>
      <c r="H6" s="33"/>
      <c r="I6" s="33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AB6" s="3"/>
      <c r="AC6" s="3"/>
      <c r="AD6" s="3"/>
      <c r="AE6" s="31">
        <v>60</v>
      </c>
      <c r="AF6" s="27">
        <v>50000</v>
      </c>
      <c r="AG6" s="32">
        <v>1533.664929098647</v>
      </c>
      <c r="AH6" s="29">
        <v>2.2692266666667758E-2</v>
      </c>
      <c r="AI6" s="30">
        <v>1.9562298850575654E-2</v>
      </c>
      <c r="AJ6" s="27">
        <f t="shared" si="1"/>
        <v>92019.895745918824</v>
      </c>
      <c r="AK6" s="25"/>
    </row>
    <row r="7" spans="1:37" s="2" customFormat="1" ht="18.75" x14ac:dyDescent="0.3">
      <c r="A7" s="13"/>
      <c r="B7" s="19"/>
      <c r="C7" s="34" t="str">
        <f>IF(E5="MONTO","Ingrese el Monto:","Ingrese la capacidad:")</f>
        <v>Ingrese el Monto:</v>
      </c>
      <c r="D7" s="34"/>
      <c r="E7" s="11">
        <v>150000</v>
      </c>
      <c r="F7" s="19"/>
      <c r="G7" s="33"/>
      <c r="H7" s="33"/>
      <c r="I7" s="33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AB7" s="3"/>
      <c r="AC7" s="3"/>
      <c r="AD7" s="3"/>
      <c r="AE7" s="3"/>
      <c r="AF7" s="15"/>
      <c r="AG7" s="18"/>
      <c r="AH7" s="3"/>
      <c r="AI7" s="3"/>
      <c r="AJ7" s="3"/>
    </row>
    <row r="8" spans="1:37" s="2" customFormat="1" x14ac:dyDescent="0.25">
      <c r="A8" s="13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AB8" s="3"/>
      <c r="AC8" s="3"/>
      <c r="AD8" s="3"/>
      <c r="AE8" s="3"/>
      <c r="AF8" s="15"/>
      <c r="AG8" s="18"/>
      <c r="AH8" s="4"/>
      <c r="AI8" s="4"/>
      <c r="AJ8" s="3"/>
    </row>
    <row r="9" spans="1:37" s="2" customFormat="1" x14ac:dyDescent="0.25">
      <c r="A9" s="13"/>
      <c r="B9" s="19"/>
      <c r="C9" s="5" t="s">
        <v>3</v>
      </c>
      <c r="D9" s="5" t="s">
        <v>4</v>
      </c>
      <c r="E9" s="5" t="s">
        <v>5</v>
      </c>
      <c r="F9" s="5" t="s">
        <v>19</v>
      </c>
      <c r="G9" s="5" t="s">
        <v>20</v>
      </c>
      <c r="H9" s="5" t="s">
        <v>10</v>
      </c>
      <c r="I9" s="5" t="s">
        <v>7</v>
      </c>
      <c r="J9" s="5" t="s">
        <v>11</v>
      </c>
      <c r="K9" s="5" t="s">
        <v>12</v>
      </c>
      <c r="L9" s="5" t="s">
        <v>6</v>
      </c>
      <c r="M9" s="19"/>
      <c r="N9" s="19"/>
      <c r="O9" s="19"/>
      <c r="P9" s="19"/>
      <c r="Q9" s="19"/>
      <c r="R9" s="19"/>
      <c r="S9" s="19"/>
      <c r="T9" s="19"/>
      <c r="U9" s="19"/>
      <c r="V9" s="19"/>
      <c r="AB9" s="3"/>
      <c r="AC9" s="3"/>
      <c r="AD9" s="3"/>
      <c r="AE9" s="3"/>
      <c r="AF9" s="15"/>
      <c r="AG9" s="18"/>
      <c r="AH9" s="4"/>
      <c r="AI9" s="4"/>
      <c r="AJ9" s="3"/>
    </row>
    <row r="10" spans="1:37" s="2" customFormat="1" x14ac:dyDescent="0.25">
      <c r="A10" s="12">
        <v>24</v>
      </c>
      <c r="B10" s="19"/>
      <c r="C10" s="6" t="str">
        <f>CONCATENATE(A10," M")</f>
        <v>24 M</v>
      </c>
      <c r="D10" s="17">
        <f>IF(IF($E$5="MONTO",IF((IF(MOD($E$7,500)=0,$E$7,$E$7-MOD($E$7,500)))&gt;1000000,1000000,IF(MOD($E$7,500)=0,$E$7,$E$7-MOD($E$7,500))),IF(((1-(1+F10)^(-A10))/(F10))*$E$7&gt;1000000,1000000,IF(MOD(((1-(1+F10)^(-A10))/(F10))*$E$7,500)=0,((1-(1+F10)^(-A10))/(F10))*$E$7,((1-(1+F10)^(-A10))/(F10))*$E$7-MOD(((1-(1+F10)^(-A10))/(F10))*$E$7,500))))&gt;=5000,
IF($E$5="MONTO",IF((IF(MOD($E$7,500)=0,$E$7,$E$7-MOD($E$7,500)))&gt;1000000,1000000,IF(MOD($E$7,500)=0,$E$7,$E$7-MOD($E$7,500))),IF(((1-(1+F10)^(-A10))/(F10))*$E$7&gt;1000000,1000000,IF(MOD(((1-(1+F10)^(-A10))/(F10))*$E$7,500)=0,((1-(1+F10)^(-A10))/(F10))*$E$7,((1-(1+F10)^(-A10))/(F10))*$E$7-MOD(((1-(1+F10)^(-A10))/(F10))*$E$7,500)))),
0)</f>
        <v>150000</v>
      </c>
      <c r="E10" s="7">
        <f>-PMT(F10,A10,D10,,0)</f>
        <v>8174.5898457935409</v>
      </c>
      <c r="F10" s="8">
        <f>VLOOKUP(A10,$AE:$AH,4,0)</f>
        <v>2.2692266666667758E-2</v>
      </c>
      <c r="G10" s="8">
        <f>F10/1.16</f>
        <v>1.9562298850575654E-2</v>
      </c>
      <c r="H10" s="8">
        <f t="shared" ref="H10" si="2">IFERROR(((L10-I10)/I10)/A10,0)</f>
        <v>1.2830598971956942E-2</v>
      </c>
      <c r="I10" s="7">
        <f t="shared" ref="I10" si="3">D10</f>
        <v>150000</v>
      </c>
      <c r="J10" s="7">
        <f t="shared" ref="J10" si="4">(L10-I10)/1.16</f>
        <v>39819.100257797407</v>
      </c>
      <c r="K10" s="7">
        <f t="shared" ref="K10" si="5">J10*16%</f>
        <v>6371.0560412475852</v>
      </c>
      <c r="L10" s="7">
        <f t="shared" ref="L10" si="6">E10*A10</f>
        <v>196190.15629904499</v>
      </c>
      <c r="M10" s="19"/>
      <c r="N10" s="19"/>
      <c r="O10" s="19"/>
      <c r="P10" s="19"/>
      <c r="Q10" s="19"/>
      <c r="R10" s="19"/>
      <c r="S10" s="19"/>
      <c r="T10" s="19"/>
      <c r="U10" s="19"/>
      <c r="V10" s="19"/>
      <c r="AB10" s="3"/>
      <c r="AC10" s="3"/>
      <c r="AD10" s="3"/>
      <c r="AE10" s="3"/>
      <c r="AF10" s="15"/>
      <c r="AG10" s="18"/>
      <c r="AH10" s="4"/>
      <c r="AI10" s="4"/>
      <c r="AJ10" s="3"/>
    </row>
    <row r="11" spans="1:37" s="2" customFormat="1" x14ac:dyDescent="0.25">
      <c r="A11" s="12">
        <v>36</v>
      </c>
      <c r="B11" s="19"/>
      <c r="C11" s="6" t="str">
        <f t="shared" ref="C11:C13" si="7">CONCATENATE(A11," M")</f>
        <v>36 M</v>
      </c>
      <c r="D11" s="17">
        <f t="shared" ref="D11:D13" si="8">IF(IF($E$5="MONTO",IF((IF(MOD($E$7,500)=0,$E$7,$E$7-MOD($E$7,500)))&gt;1000000,1000000,IF(MOD($E$7,500)=0,$E$7,$E$7-MOD($E$7,500))),IF(((1-(1+F11)^(-A11))/(F11))*$E$7&gt;1000000,1000000,IF(MOD(((1-(1+F11)^(-A11))/(F11))*$E$7,500)=0,((1-(1+F11)^(-A11))/(F11))*$E$7,((1-(1+F11)^(-A11))/(F11))*$E$7-MOD(((1-(1+F11)^(-A11))/(F11))*$E$7,500))))&gt;=5000,
IF($E$5="MONTO",IF((IF(MOD($E$7,500)=0,$E$7,$E$7-MOD($E$7,500)))&gt;1000000,1000000,IF(MOD($E$7,500)=0,$E$7,$E$7-MOD($E$7,500))),IF(((1-(1+F11)^(-A11))/(F11))*$E$7&gt;1000000,1000000,IF(MOD(((1-(1+F11)^(-A11))/(F11))*$E$7,500)=0,((1-(1+F11)^(-A11))/(F11))*$E$7,((1-(1+F11)^(-A11))/(F11))*$E$7-MOD(((1-(1+F11)^(-A11))/(F11))*$E$7,500)))),
0)</f>
        <v>150000</v>
      </c>
      <c r="E11" s="7">
        <f t="shared" ref="E11:E13" si="9">-PMT(F11,A11,D11,,0)</f>
        <v>6142.3640937393966</v>
      </c>
      <c r="F11" s="8">
        <f>VLOOKUP(A11,$AE:$AH,4,0)</f>
        <v>2.2692266666667758E-2</v>
      </c>
      <c r="G11" s="8">
        <f t="shared" ref="G11" si="10">F11/1.16</f>
        <v>1.9562298850575654E-2</v>
      </c>
      <c r="H11" s="8">
        <f t="shared" ref="H11:H13" si="11">IFERROR(((L11-I11)/I11)/A11,0)</f>
        <v>1.3171316180484864E-2</v>
      </c>
      <c r="I11" s="7">
        <f t="shared" ref="I11:I13" si="12">D11</f>
        <v>150000</v>
      </c>
      <c r="J11" s="7">
        <f t="shared" ref="J11:J13" si="13">(L11-I11)/1.16</f>
        <v>61314.74773673989</v>
      </c>
      <c r="K11" s="7">
        <f t="shared" ref="K11:K13" si="14">J11*16%</f>
        <v>9810.3596378783823</v>
      </c>
      <c r="L11" s="7">
        <f t="shared" ref="L11:L13" si="15">E11*A11</f>
        <v>221125.10737461827</v>
      </c>
      <c r="M11" s="19"/>
      <c r="N11" s="19"/>
      <c r="O11" s="19"/>
      <c r="P11" s="19"/>
      <c r="Q11" s="19"/>
      <c r="R11" s="19"/>
      <c r="S11" s="19"/>
      <c r="T11" s="19"/>
      <c r="U11" s="19"/>
      <c r="V11" s="19"/>
      <c r="AE11" s="3"/>
      <c r="AF11" s="15"/>
      <c r="AG11" s="18"/>
      <c r="AH11" s="3"/>
      <c r="AI11" s="3"/>
      <c r="AJ11" s="3"/>
    </row>
    <row r="12" spans="1:37" s="2" customFormat="1" x14ac:dyDescent="0.25">
      <c r="A12" s="12">
        <v>48</v>
      </c>
      <c r="B12" s="19"/>
      <c r="C12" s="6" t="str">
        <f t="shared" si="7"/>
        <v>48 M</v>
      </c>
      <c r="D12" s="17">
        <f t="shared" si="8"/>
        <v>150000</v>
      </c>
      <c r="E12" s="7">
        <f t="shared" si="9"/>
        <v>5162.0058444954711</v>
      </c>
      <c r="F12" s="8">
        <f>VLOOKUP(A12,$AE:$AH,4,0)</f>
        <v>2.2692266666667758E-2</v>
      </c>
      <c r="G12" s="8">
        <f t="shared" ref="G12" si="16">F12/1.16</f>
        <v>1.9562298850575654E-2</v>
      </c>
      <c r="H12" s="8">
        <f t="shared" si="11"/>
        <v>1.3580038963303143E-2</v>
      </c>
      <c r="I12" s="7">
        <f t="shared" si="12"/>
        <v>150000</v>
      </c>
      <c r="J12" s="7">
        <f t="shared" si="13"/>
        <v>84289.897013605718</v>
      </c>
      <c r="K12" s="7">
        <f t="shared" si="14"/>
        <v>13486.383522176915</v>
      </c>
      <c r="L12" s="7">
        <f t="shared" si="15"/>
        <v>247776.28053578263</v>
      </c>
      <c r="M12" s="19"/>
      <c r="N12" s="19"/>
      <c r="O12" s="19"/>
      <c r="P12" s="19"/>
      <c r="Q12" s="19"/>
      <c r="R12" s="19"/>
      <c r="S12" s="19"/>
      <c r="T12" s="19"/>
      <c r="U12" s="19"/>
      <c r="V12" s="19"/>
      <c r="AE12" s="3"/>
      <c r="AF12" s="15"/>
      <c r="AG12" s="18"/>
      <c r="AH12" s="3"/>
      <c r="AI12" s="3"/>
      <c r="AJ12" s="3"/>
    </row>
    <row r="13" spans="1:37" s="2" customFormat="1" x14ac:dyDescent="0.25">
      <c r="A13" s="12">
        <v>60</v>
      </c>
      <c r="B13" s="19"/>
      <c r="C13" s="6" t="str">
        <f t="shared" si="7"/>
        <v>60 M</v>
      </c>
      <c r="D13" s="17">
        <f t="shared" si="8"/>
        <v>150000</v>
      </c>
      <c r="E13" s="7">
        <f t="shared" si="9"/>
        <v>4601.0064064261587</v>
      </c>
      <c r="F13" s="8">
        <f>VLOOKUP(A13,$AE:$AH,4,0)</f>
        <v>2.2692266666667758E-2</v>
      </c>
      <c r="G13" s="8">
        <f t="shared" ref="G13" si="17">F13/1.16</f>
        <v>1.9562298850575654E-2</v>
      </c>
      <c r="H13" s="8">
        <f t="shared" si="11"/>
        <v>1.4006709376174395E-2</v>
      </c>
      <c r="I13" s="7">
        <f t="shared" si="12"/>
        <v>150000</v>
      </c>
      <c r="J13" s="7">
        <f t="shared" si="13"/>
        <v>108672.74515997375</v>
      </c>
      <c r="K13" s="7">
        <f t="shared" si="14"/>
        <v>17387.639225595802</v>
      </c>
      <c r="L13" s="7">
        <f t="shared" si="15"/>
        <v>276060.38438556954</v>
      </c>
      <c r="M13" s="19"/>
      <c r="N13" s="19"/>
      <c r="O13" s="19"/>
      <c r="P13" s="19"/>
      <c r="Q13" s="19"/>
      <c r="R13" s="19"/>
      <c r="S13" s="19"/>
      <c r="T13" s="19"/>
      <c r="U13" s="19"/>
      <c r="V13" s="19"/>
      <c r="AE13" s="3"/>
      <c r="AF13" s="15"/>
      <c r="AG13" s="18"/>
      <c r="AH13" s="3"/>
      <c r="AI13" s="3"/>
      <c r="AJ13" s="3"/>
    </row>
    <row r="14" spans="1:37" s="2" customFormat="1" x14ac:dyDescent="0.25">
      <c r="A14" s="13"/>
      <c r="B14" s="19"/>
      <c r="C14" s="21" t="s">
        <v>8</v>
      </c>
      <c r="D14" s="19"/>
      <c r="E14" s="19"/>
      <c r="F14" s="19"/>
      <c r="G14" s="19"/>
      <c r="H14" s="19"/>
      <c r="I14" s="19"/>
      <c r="J14" s="19"/>
      <c r="K14" s="19"/>
      <c r="L14" s="22"/>
      <c r="M14" s="19"/>
      <c r="N14" s="19"/>
      <c r="O14" s="19"/>
      <c r="P14" s="19"/>
      <c r="Q14" s="19"/>
      <c r="R14" s="19"/>
      <c r="S14" s="19"/>
      <c r="T14" s="19"/>
      <c r="U14" s="19"/>
      <c r="V14" s="19"/>
      <c r="AE14" s="3"/>
      <c r="AF14" s="15"/>
      <c r="AG14" s="18"/>
      <c r="AH14" s="4"/>
      <c r="AI14" s="4"/>
      <c r="AJ14" s="3"/>
    </row>
    <row r="15" spans="1:37" s="2" customFormat="1" x14ac:dyDescent="0.25">
      <c r="A15" s="13"/>
      <c r="B15" s="19"/>
      <c r="C15" s="21" t="s">
        <v>18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AG15" s="23"/>
    </row>
    <row r="16" spans="1:37" s="2" customFormat="1" x14ac:dyDescent="0.25">
      <c r="A16" s="13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AG16" s="23"/>
    </row>
    <row r="17" spans="1:36" s="2" customFormat="1" x14ac:dyDescent="0.25">
      <c r="A17" s="13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AG17" s="23"/>
    </row>
    <row r="18" spans="1:36" s="2" customFormat="1" x14ac:dyDescent="0.25">
      <c r="A18" s="13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AG18" s="23"/>
    </row>
    <row r="19" spans="1:36" s="2" customFormat="1" x14ac:dyDescent="0.25">
      <c r="A19" s="13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AG19" s="23"/>
    </row>
    <row r="20" spans="1:36" s="2" customFormat="1" x14ac:dyDescent="0.25">
      <c r="A20" s="13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AE20" s="3"/>
      <c r="AF20" s="15"/>
      <c r="AG20" s="18"/>
      <c r="AH20" s="3"/>
      <c r="AI20" s="3"/>
      <c r="AJ20" s="3"/>
    </row>
    <row r="21" spans="1:36" s="2" customFormat="1" x14ac:dyDescent="0.25">
      <c r="A21" s="13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AE21" s="3"/>
      <c r="AF21" s="15"/>
      <c r="AG21" s="18"/>
      <c r="AH21" s="3"/>
      <c r="AI21" s="3"/>
      <c r="AJ21" s="3"/>
    </row>
    <row r="22" spans="1:36" x14ac:dyDescent="0.25">
      <c r="A22" s="13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:36" x14ac:dyDescent="0.25">
      <c r="A23" s="13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  <row r="24" spans="1:36" x14ac:dyDescent="0.25">
      <c r="A24" s="13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</row>
    <row r="25" spans="1:36" x14ac:dyDescent="0.25">
      <c r="A25" s="13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</row>
    <row r="26" spans="1:36" x14ac:dyDescent="0.25">
      <c r="A26" s="13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</row>
    <row r="27" spans="1:36" x14ac:dyDescent="0.25">
      <c r="A27" s="13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</row>
    <row r="28" spans="1:36" x14ac:dyDescent="0.25">
      <c r="A28" s="13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</row>
    <row r="29" spans="1:36" x14ac:dyDescent="0.25">
      <c r="A29" s="13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</row>
    <row r="30" spans="1:36" x14ac:dyDescent="0.25">
      <c r="A30" s="13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</row>
    <row r="31" spans="1:36" x14ac:dyDescent="0.25">
      <c r="A31" s="13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</row>
    <row r="32" spans="1:36" x14ac:dyDescent="0.25">
      <c r="A32" s="13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</row>
    <row r="33" spans="1:22" x14ac:dyDescent="0.25">
      <c r="A33" s="13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</row>
    <row r="34" spans="1:22" x14ac:dyDescent="0.25">
      <c r="A34" s="13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</row>
    <row r="35" spans="1:22" x14ac:dyDescent="0.25">
      <c r="A35" s="13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</row>
    <row r="36" spans="1:22" x14ac:dyDescent="0.25">
      <c r="A36" s="13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</row>
    <row r="37" spans="1:22" x14ac:dyDescent="0.25">
      <c r="A37" s="13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</row>
    <row r="38" spans="1:22" x14ac:dyDescent="0.25">
      <c r="A38" s="13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</row>
    <row r="39" spans="1:22" x14ac:dyDescent="0.25">
      <c r="A39" s="13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</row>
    <row r="40" spans="1:22" x14ac:dyDescent="0.25">
      <c r="A40" s="13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</row>
    <row r="41" spans="1:22" x14ac:dyDescent="0.25">
      <c r="A41" s="13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</row>
    <row r="42" spans="1:22" x14ac:dyDescent="0.25">
      <c r="A42" s="13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</row>
    <row r="43" spans="1:22" x14ac:dyDescent="0.25">
      <c r="A43" s="13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</row>
    <row r="44" spans="1:22" x14ac:dyDescent="0.25">
      <c r="A44" s="13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</row>
    <row r="45" spans="1:22" x14ac:dyDescent="0.25">
      <c r="A45" s="13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</row>
    <row r="46" spans="1:22" x14ac:dyDescent="0.25">
      <c r="A46" s="13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</row>
  </sheetData>
  <sheetProtection algorithmName="SHA-512" hashValue="yJzQHKM7EGZeljovVEwifXRtY5o9CFuhxrizLwfgsD981hwPTOwlfVSCAD8VSRf1oySaN4NVWoZwKEwMG5jGgA==" saltValue="lkZROoVEOW+AK2f/bYVsJQ==" spinCount="100000" sheet="1" objects="1" scenarios="1" selectLockedCells="1"/>
  <mergeCells count="6">
    <mergeCell ref="G5:I7"/>
    <mergeCell ref="C7:D7"/>
    <mergeCell ref="E3:F3"/>
    <mergeCell ref="C3:D3"/>
    <mergeCell ref="C4:D4"/>
    <mergeCell ref="C5:D5"/>
  </mergeCells>
  <dataValidations count="1">
    <dataValidation type="list" allowBlank="1" showInputMessage="1" showErrorMessage="1" sqref="E5">
      <formula1>"Monto, Capacidad"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CREDITOS NUEVOS CAT 30.9%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Tzompantzi</dc:creator>
  <cp:lastModifiedBy>lenovo</cp:lastModifiedBy>
  <dcterms:created xsi:type="dcterms:W3CDTF">2022-04-20T16:01:06Z</dcterms:created>
  <dcterms:modified xsi:type="dcterms:W3CDTF">2025-09-05T16:38:02Z</dcterms:modified>
</cp:coreProperties>
</file>