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58EAA4CD-7311-4087-8018-510507092681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MORTIZACION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4" l="1"/>
  <c r="R7" i="14"/>
  <c r="R4" i="14"/>
  <c r="K4" i="14" l="1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s="1"/>
  <c r="H66" i="14" l="1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G70" i="14" l="1"/>
  <c r="E70" i="14"/>
  <c r="D70" i="14" s="1"/>
  <c r="B70" i="14" s="1"/>
  <c r="R9" i="14" s="1"/>
  <c r="R10" i="14" s="1"/>
  <c r="K70" i="14"/>
  <c r="R14" i="14" s="1"/>
  <c r="R16" i="14" s="1"/>
  <c r="A66" i="14" l="1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M11" i="14" s="1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7" i="14" l="1"/>
  <c r="R11" i="14" s="1"/>
  <c r="R13" i="14" s="1"/>
  <c r="R1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<sst xmlns="http://schemas.openxmlformats.org/spreadsheetml/2006/main" count="40" uniqueCount="37">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</sst>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44" fontId="1" fillId="3" borderId="0" xfId="0" applyNumberFormat="1" applyFont="1" applyFill="1" applyAlignment="1">
      <alignment horizontal="center" vertical="center" wrapText="1"/>
    </xf>
    <xf numFmtId="44" fontId="0" fillId="0" borderId="0" xfId="1" applyNumberFormat="1" applyFont="1"/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24">
        <v>2.8997684886300383E-2</v>
      </c>
    </row>
    <row r="2" spans="1:19 16383:16384" x14ac:dyDescent="0.25">
      <c r="XFC2">
        <v>48</v>
      </c>
      <c r="XFD2" s="24">
        <v>2.8301376525628558E-2</v>
      </c>
    </row>
    <row r="3" spans="1:19 16383:16384" x14ac:dyDescent="0.25">
      <c r="A3" s="13" t="s">
        <v>4</v>
      </c>
      <c r="D3" s="19">
        <v>124000</v>
      </c>
      <c r="Q3" s="35" t="s">
        <v>27</v>
      </c>
      <c r="R3" s="35"/>
      <c r="XFC3">
        <v>60</v>
      </c>
      <c r="XFD3" s="24">
        <v>2.7840452970327612E-2</v>
      </c>
    </row>
    <row r="4" spans="1:19 16383:16384" ht="15.75" x14ac:dyDescent="0.25">
      <c r="A4" s="13" t="s">
        <v>29</v>
      </c>
      <c r="D4" s="18">
        <v>60</v>
      </c>
      <c r="F4" s="23"/>
      <c r="I4" s="3" t="s">
        <v>7</v>
      </c>
      <c r="K4" s="9">
        <f>VLOOKUP(D4,$XFC$1:$XFD$8,2,0)</f>
        <v>2.7840452970327612E-2</v>
      </c>
      <c r="Q4" s="25" t="s">
        <v>31</v>
      </c>
      <c r="R4" s="26">
        <f>D3</f>
        <v>124000</v>
      </c>
      <c r="XFD4" s="24"/>
    </row>
    <row r="5" spans="1:19 16383:16384" ht="15.75" x14ac:dyDescent="0.25">
      <c r="A5" s="13" t="s">
        <v>5</v>
      </c>
      <c r="D5" s="20">
        <f>-PMT(K4,D4,D3,,0)</f>
        <v>4275.2534000000123</v>
      </c>
      <c r="I5" s="3" t="s">
        <v>8</v>
      </c>
      <c r="J5" s="12"/>
      <c r="K5" s="9">
        <f>K4/1.16</f>
        <v>2.4000390491661736E-2</v>
      </c>
      <c r="Q5" s="15" t="s">
        <v>35</v>
      </c>
      <c r="R5" s="16">
        <f>D6</f>
        <v>256515.20400000073</v>
      </c>
    </row>
    <row r="6" spans="1:19 16383:16384" ht="15.75" x14ac:dyDescent="0.25">
      <c r="A6" s="13" t="s">
        <v>6</v>
      </c>
      <c r="D6" s="11">
        <f>D4*D5</f>
        <v>256515.20400000073</v>
      </c>
      <c r="I6" s="22" t="s">
        <v>28</v>
      </c>
      <c r="K6" s="21">
        <f>(D6-D3)/D3/D4</f>
        <v>1.7811183333333432E-2</v>
      </c>
      <c r="Q6" s="25" t="s">
        <v>32</v>
      </c>
      <c r="R6" s="26">
        <f>D5</f>
        <v>4275.2534000000123</v>
      </c>
    </row>
    <row r="7" spans="1:19 16383:16384" ht="15.75" x14ac:dyDescent="0.25">
      <c r="E7" s="1"/>
      <c r="I7" s="3" t="s">
        <v>14</v>
      </c>
      <c r="K7" s="9">
        <f>K6/1.16</f>
        <v>1.5354468390804683E-2</v>
      </c>
      <c r="Q7" s="15" t="s">
        <v>17</v>
      </c>
      <c r="R7" s="16">
        <f>SUM(O10:O133)</f>
        <v>50000</v>
      </c>
      <c r="S7" s="1"/>
    </row>
    <row r="8" spans="1:19 16383:16384" ht="15.75" x14ac:dyDescent="0.25">
      <c r="E8" s="1"/>
      <c r="Q8" s="25" t="s">
        <v>30</v>
      </c>
      <c r="R8" s="32">
        <f>D4</f>
        <v>60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3" t="s">
        <v>26</v>
      </c>
      <c r="Q9" s="15" t="s">
        <v>20</v>
      </c>
      <c r="R9" s="27">
        <f>IFERROR(VLOOKUP("",$B$9:$C$70,2,0),MAX($C:$C))</f>
        <v>32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124000</v>
      </c>
      <c r="C10" s="2">
        <v>0</v>
      </c>
      <c r="D10" s="1">
        <f>D3</f>
        <v>124000</v>
      </c>
      <c r="E10" s="1">
        <f>D3</f>
        <v>124000</v>
      </c>
      <c r="F10" s="1"/>
      <c r="G10" s="1"/>
      <c r="L10" s="5"/>
      <c r="M10" s="5"/>
      <c r="N10" s="1"/>
      <c r="Q10" s="25" t="s">
        <v>16</v>
      </c>
      <c r="R10" s="31">
        <f>D4-R9</f>
        <v>28</v>
      </c>
      <c r="S10" s="4"/>
    </row>
    <row r="11" spans="1:19 16383:16384" ht="15.75" x14ac:dyDescent="0.25">
      <c r="A11">
        <f t="shared" si="0"/>
        <v>1</v>
      </c>
      <c r="B11" s="7">
        <f t="shared" si="1"/>
        <v>123176.96276832061</v>
      </c>
      <c r="C11" s="2">
        <v>1</v>
      </c>
      <c r="D11" s="1">
        <f>IFERROR(IF(E11&gt;=0.1,E10-H11-O11,""),"")</f>
        <v>123176.96276832061</v>
      </c>
      <c r="E11" s="1">
        <f t="shared" ref="E11:E70" si="2">E10-H11-O11</f>
        <v>123176.96276832061</v>
      </c>
      <c r="F11" s="1">
        <f t="shared" ref="F11:F42" si="3">IFERROR(IF(A11&lt;$R$9,IFERROR(IF(H11&gt;=0,N11-J11-L11,""),""),IF(A11=$R$9,D10,"")),"")</f>
        <v>823.03723167938813</v>
      </c>
      <c r="G11" s="1">
        <f t="shared" ref="G11:G70" si="4">IFERROR(IF(H11&gt;=0,N11-J11-L11,""),"")</f>
        <v>823.03723167938813</v>
      </c>
      <c r="H11" s="1">
        <f t="shared" ref="H11:H70" si="5">N11-J11-L11</f>
        <v>823.03723167938813</v>
      </c>
      <c r="I11" s="1">
        <f t="shared" ref="I11:I70" si="6">IFERROR(IF(J11&gt;=0,D10*$K$5,""),"")</f>
        <v>2976.0484209660553</v>
      </c>
      <c r="J11" s="1">
        <f t="shared" ref="J11:J70" si="7">D10*$K$5</f>
        <v>2976.0484209660553</v>
      </c>
      <c r="K11" s="1">
        <f t="shared" ref="K11:K70" si="8">IFERROR(IF(L11&gt;=0,I11*16%,""),"")</f>
        <v>476.16774735456886</v>
      </c>
      <c r="L11" s="1">
        <f t="shared" ref="L11:L70" si="9">J11*16%</f>
        <v>476.16774735456886</v>
      </c>
      <c r="M11" s="1">
        <f t="shared" ref="M11:M42" si="10">IFERROR(IF(A11&lt;$R$9,N11,F11+I11+K11),"")</f>
        <v>4275.2534000000123</v>
      </c>
      <c r="N11" s="4">
        <f t="shared" ref="N11:N70" si="11">$D$5</f>
        <v>4275.2534000000123</v>
      </c>
      <c r="P11" s="1"/>
      <c r="Q11" s="15" t="s">
        <v>15</v>
      </c>
      <c r="R11" s="16">
        <f>(R17-D3)/1.16</f>
        <v>50513.965223272258</v>
      </c>
      <c r="S11"/>
    </row>
    <row r="12" spans="1:19 16383:16384" ht="15.75" x14ac:dyDescent="0.25">
      <c r="A12">
        <f t="shared" si="0"/>
        <v>2</v>
      </c>
      <c r="B12" s="7">
        <f t="shared" si="1"/>
        <v>122331.01180729982</v>
      </c>
      <c r="C12" s="2">
        <v>2</v>
      </c>
      <c r="D12" s="1">
        <f t="shared" ref="D12:D70" si="12">IFERROR(IF(E12&gt;=0.1,E11-H12-O12,""),"")</f>
        <v>122331.01180729982</v>
      </c>
      <c r="E12" s="1">
        <f t="shared" si="2"/>
        <v>122331.01180729982</v>
      </c>
      <c r="F12" s="1">
        <f t="shared" si="3"/>
        <v>845.95096102078708</v>
      </c>
      <c r="G12" s="1">
        <f t="shared" si="4"/>
        <v>845.95096102078708</v>
      </c>
      <c r="H12" s="1">
        <f t="shared" si="5"/>
        <v>845.95096102078708</v>
      </c>
      <c r="I12" s="1">
        <f t="shared" si="6"/>
        <v>2956.2952060165735</v>
      </c>
      <c r="J12" s="1">
        <f t="shared" si="7"/>
        <v>2956.2952060165735</v>
      </c>
      <c r="K12" s="1">
        <f t="shared" si="8"/>
        <v>473.00723296265176</v>
      </c>
      <c r="L12" s="1">
        <f t="shared" si="9"/>
        <v>473.00723296265176</v>
      </c>
      <c r="M12" s="1">
        <f t="shared" si="10"/>
        <v>4275.2534000000123</v>
      </c>
      <c r="N12" s="1">
        <f t="shared" si="11"/>
        <v>4275.2534000000123</v>
      </c>
      <c r="P12" s="1"/>
      <c r="Q12" s="25" t="s">
        <v>22</v>
      </c>
      <c r="R12" s="26">
        <f>(D6-D3)/1.16</f>
        <v>114237.24482758684</v>
      </c>
      <c r="S12"/>
    </row>
    <row r="13" spans="1:19 16383:16384" ht="15.75" x14ac:dyDescent="0.25">
      <c r="A13">
        <f t="shared" si="0"/>
        <v>3</v>
      </c>
      <c r="B13" s="7">
        <f t="shared" si="1"/>
        <v>121461.50918833353</v>
      </c>
      <c r="C13" s="2">
        <v>3</v>
      </c>
      <c r="D13" s="1">
        <f t="shared" si="12"/>
        <v>121461.50918833353</v>
      </c>
      <c r="E13" s="1">
        <f t="shared" si="2"/>
        <v>121461.50918833353</v>
      </c>
      <c r="F13" s="1">
        <f t="shared" si="3"/>
        <v>869.50261896628956</v>
      </c>
      <c r="G13" s="1">
        <f t="shared" si="4"/>
        <v>869.50261896628956</v>
      </c>
      <c r="H13" s="1">
        <f t="shared" si="5"/>
        <v>869.50261896628956</v>
      </c>
      <c r="I13" s="1">
        <f t="shared" si="6"/>
        <v>2935.9920526152782</v>
      </c>
      <c r="J13" s="1">
        <f t="shared" si="7"/>
        <v>2935.9920526152782</v>
      </c>
      <c r="K13" s="1">
        <f t="shared" si="8"/>
        <v>469.75872841844455</v>
      </c>
      <c r="L13" s="1">
        <f t="shared" si="9"/>
        <v>469.75872841844455</v>
      </c>
      <c r="M13" s="1">
        <f t="shared" si="10"/>
        <v>4275.2534000000123</v>
      </c>
      <c r="N13" s="1">
        <f t="shared" si="11"/>
        <v>4275.2534000000123</v>
      </c>
      <c r="O13" s="34"/>
      <c r="P13" s="1"/>
      <c r="Q13" s="28" t="s">
        <v>33</v>
      </c>
      <c r="R13" s="30">
        <f>R12-R11</f>
        <v>63723.279604314579</v>
      </c>
      <c r="S13"/>
    </row>
    <row r="14" spans="1:19 16383:16384" ht="15.75" x14ac:dyDescent="0.25">
      <c r="A14">
        <f t="shared" si="0"/>
        <v>4</v>
      </c>
      <c r="B14" s="7">
        <f t="shared" si="1"/>
        <v>120567.79922259632</v>
      </c>
      <c r="C14" s="2">
        <v>4</v>
      </c>
      <c r="D14" s="1">
        <f t="shared" si="12"/>
        <v>120567.79922259632</v>
      </c>
      <c r="E14" s="1">
        <f t="shared" si="2"/>
        <v>120567.79922259632</v>
      </c>
      <c r="F14" s="1">
        <f t="shared" si="3"/>
        <v>893.70996573719731</v>
      </c>
      <c r="G14" s="1">
        <f t="shared" si="4"/>
        <v>893.70996573719731</v>
      </c>
      <c r="H14" s="1">
        <f t="shared" si="5"/>
        <v>893.70996573719731</v>
      </c>
      <c r="I14" s="1">
        <f t="shared" si="6"/>
        <v>2915.1236502265647</v>
      </c>
      <c r="J14" s="1">
        <f t="shared" si="7"/>
        <v>2915.1236502265647</v>
      </c>
      <c r="K14" s="1">
        <f t="shared" si="8"/>
        <v>466.41978403625035</v>
      </c>
      <c r="L14" s="1">
        <f t="shared" si="9"/>
        <v>466.41978403625035</v>
      </c>
      <c r="M14" s="1">
        <f t="shared" si="10"/>
        <v>4275.2534000000123</v>
      </c>
      <c r="N14" s="1">
        <f t="shared" si="11"/>
        <v>4275.2534000000123</v>
      </c>
      <c r="P14" s="1"/>
      <c r="Q14" s="17" t="s">
        <v>21</v>
      </c>
      <c r="R14" s="16">
        <f>SUM(K10:K70)</f>
        <v>8082.2344357235552</v>
      </c>
      <c r="S14" s="10"/>
    </row>
    <row r="15" spans="1:19 16383:16384" ht="15.75" x14ac:dyDescent="0.25">
      <c r="A15">
        <f t="shared" si="0"/>
        <v>5</v>
      </c>
      <c r="B15" s="7">
        <f t="shared" si="1"/>
        <v>119649.2079665889</v>
      </c>
      <c r="C15" s="2">
        <v>5</v>
      </c>
      <c r="D15" s="1">
        <f t="shared" si="12"/>
        <v>119649.2079665889</v>
      </c>
      <c r="E15" s="1">
        <f t="shared" si="2"/>
        <v>119649.2079665889</v>
      </c>
      <c r="F15" s="1">
        <f t="shared" si="3"/>
        <v>918.59125600741731</v>
      </c>
      <c r="G15" s="1">
        <f t="shared" si="4"/>
        <v>918.59125600741731</v>
      </c>
      <c r="H15" s="1">
        <f t="shared" si="5"/>
        <v>918.59125600741731</v>
      </c>
      <c r="I15" s="1">
        <f t="shared" si="6"/>
        <v>2893.6742620625819</v>
      </c>
      <c r="J15" s="1">
        <f t="shared" si="7"/>
        <v>2893.6742620625819</v>
      </c>
      <c r="K15" s="1">
        <f t="shared" si="8"/>
        <v>462.98788193001309</v>
      </c>
      <c r="L15" s="1">
        <f t="shared" si="9"/>
        <v>462.98788193001309</v>
      </c>
      <c r="M15" s="1">
        <f t="shared" si="10"/>
        <v>4275.2534000000123</v>
      </c>
      <c r="N15" s="1">
        <f t="shared" si="11"/>
        <v>4275.2534000000123</v>
      </c>
      <c r="P15" s="1"/>
      <c r="Q15" s="25" t="s">
        <v>23</v>
      </c>
      <c r="R15" s="26">
        <f>R12*16%</f>
        <v>18277.959172413895</v>
      </c>
    </row>
    <row r="16" spans="1:19 16383:16384" ht="15.75" x14ac:dyDescent="0.25">
      <c r="A16">
        <f t="shared" si="0"/>
        <v>6</v>
      </c>
      <c r="B16" s="7">
        <f t="shared" si="1"/>
        <v>118705.04271391965</v>
      </c>
      <c r="C16" s="2">
        <v>6</v>
      </c>
      <c r="D16" s="1">
        <f t="shared" si="12"/>
        <v>118705.04271391965</v>
      </c>
      <c r="E16" s="1">
        <f t="shared" si="2"/>
        <v>118705.04271391965</v>
      </c>
      <c r="F16" s="1">
        <f t="shared" si="3"/>
        <v>944.16525266924577</v>
      </c>
      <c r="G16" s="1">
        <f t="shared" si="4"/>
        <v>944.16525266924577</v>
      </c>
      <c r="H16" s="1">
        <f t="shared" si="5"/>
        <v>944.16525266924577</v>
      </c>
      <c r="I16" s="1">
        <f t="shared" si="6"/>
        <v>2871.6277132161781</v>
      </c>
      <c r="J16" s="1">
        <f t="shared" si="7"/>
        <v>2871.6277132161781</v>
      </c>
      <c r="K16" s="1">
        <f t="shared" si="8"/>
        <v>459.46043411458851</v>
      </c>
      <c r="L16" s="1">
        <f t="shared" si="9"/>
        <v>459.46043411458851</v>
      </c>
      <c r="M16" s="1">
        <f t="shared" si="10"/>
        <v>4275.2534000000123</v>
      </c>
      <c r="N16" s="1">
        <f t="shared" si="11"/>
        <v>4275.2534000000123</v>
      </c>
      <c r="P16" s="1"/>
      <c r="Q16" s="29" t="s">
        <v>34</v>
      </c>
      <c r="R16" s="30">
        <f>R15-R14</f>
        <v>10195.724736690339</v>
      </c>
    </row>
    <row r="17" spans="1:20" ht="15.75" x14ac:dyDescent="0.25">
      <c r="A17">
        <f t="shared" si="0"/>
        <v>7</v>
      </c>
      <c r="B17" s="7">
        <f t="shared" si="1"/>
        <v>117734.59147293726</v>
      </c>
      <c r="C17" s="2">
        <v>7</v>
      </c>
      <c r="D17" s="1">
        <f t="shared" si="12"/>
        <v>117734.59147293726</v>
      </c>
      <c r="E17" s="1">
        <f t="shared" si="2"/>
        <v>117734.59147293726</v>
      </c>
      <c r="F17" s="1">
        <f t="shared" si="3"/>
        <v>970.45124098240171</v>
      </c>
      <c r="G17" s="1">
        <f t="shared" si="4"/>
        <v>970.45124098240171</v>
      </c>
      <c r="H17" s="1">
        <f t="shared" si="5"/>
        <v>970.45124098240171</v>
      </c>
      <c r="I17" s="1">
        <f t="shared" si="6"/>
        <v>2848.9673784634574</v>
      </c>
      <c r="J17" s="1">
        <f t="shared" si="7"/>
        <v>2848.9673784634574</v>
      </c>
      <c r="K17" s="1">
        <f t="shared" si="8"/>
        <v>455.83478055415321</v>
      </c>
      <c r="L17" s="1">
        <f t="shared" si="9"/>
        <v>455.83478055415321</v>
      </c>
      <c r="M17" s="1">
        <f t="shared" si="10"/>
        <v>4275.2534000000123</v>
      </c>
      <c r="N17" s="1">
        <f t="shared" si="11"/>
        <v>4275.2534000000123</v>
      </c>
      <c r="P17" s="1"/>
      <c r="Q17" s="15" t="s">
        <v>19</v>
      </c>
      <c r="R17" s="16">
        <f>SUM(M:M)+SUM(O:O)</f>
        <v>182596.19965899581</v>
      </c>
    </row>
    <row r="18" spans="1:20" ht="15.75" x14ac:dyDescent="0.25">
      <c r="A18">
        <f t="shared" si="0"/>
        <v>8</v>
      </c>
      <c r="B18" s="7">
        <f t="shared" si="1"/>
        <v>116737.12242982029</v>
      </c>
      <c r="C18" s="2">
        <v>8</v>
      </c>
      <c r="D18" s="1">
        <f t="shared" si="12"/>
        <v>116737.12242982029</v>
      </c>
      <c r="E18" s="1">
        <f t="shared" si="2"/>
        <v>116737.12242982029</v>
      </c>
      <c r="F18" s="1">
        <f t="shared" si="3"/>
        <v>997.46904311696835</v>
      </c>
      <c r="G18" s="1">
        <f t="shared" si="4"/>
        <v>997.46904311696835</v>
      </c>
      <c r="H18" s="1">
        <f t="shared" si="5"/>
        <v>997.46904311696835</v>
      </c>
      <c r="I18" s="1">
        <f t="shared" si="6"/>
        <v>2825.6761697267621</v>
      </c>
      <c r="J18" s="1">
        <f t="shared" si="7"/>
        <v>2825.6761697267621</v>
      </c>
      <c r="K18" s="1">
        <f t="shared" si="8"/>
        <v>452.10818715628193</v>
      </c>
      <c r="L18" s="1">
        <f t="shared" si="9"/>
        <v>452.10818715628193</v>
      </c>
      <c r="M18" s="1">
        <f t="shared" si="10"/>
        <v>4275.2534000000123</v>
      </c>
      <c r="N18" s="1">
        <f t="shared" si="11"/>
        <v>4275.2534000000123</v>
      </c>
      <c r="P18" s="1"/>
      <c r="Q18" s="29" t="s">
        <v>36</v>
      </c>
      <c r="R18" s="30">
        <f>R5-R17</f>
        <v>73919.004341004911</v>
      </c>
      <c r="S18"/>
    </row>
    <row r="19" spans="1:20" x14ac:dyDescent="0.25">
      <c r="A19">
        <f t="shared" si="0"/>
        <v>9</v>
      </c>
      <c r="B19" s="7">
        <f t="shared" si="1"/>
        <v>115711.88339671906</v>
      </c>
      <c r="C19" s="2">
        <v>9</v>
      </c>
      <c r="D19" s="1">
        <f t="shared" si="12"/>
        <v>115711.88339671906</v>
      </c>
      <c r="E19" s="1">
        <f t="shared" si="2"/>
        <v>115711.88339671906</v>
      </c>
      <c r="F19" s="1">
        <f t="shared" si="3"/>
        <v>1025.2390331012241</v>
      </c>
      <c r="G19" s="1">
        <f t="shared" si="4"/>
        <v>1025.2390331012241</v>
      </c>
      <c r="H19" s="1">
        <f t="shared" si="5"/>
        <v>1025.2390331012241</v>
      </c>
      <c r="I19" s="1">
        <f t="shared" si="6"/>
        <v>2801.7365231886106</v>
      </c>
      <c r="J19" s="1">
        <f t="shared" si="7"/>
        <v>2801.7365231886106</v>
      </c>
      <c r="K19" s="1">
        <f t="shared" si="8"/>
        <v>448.27784371017771</v>
      </c>
      <c r="L19" s="1">
        <f t="shared" si="9"/>
        <v>448.27784371017771</v>
      </c>
      <c r="M19" s="1">
        <f t="shared" si="10"/>
        <v>4275.2534000000123</v>
      </c>
      <c r="N19" s="1">
        <f t="shared" si="11"/>
        <v>4275.2534000000123</v>
      </c>
      <c r="P19" s="1"/>
      <c r="S19"/>
    </row>
    <row r="20" spans="1:20" x14ac:dyDescent="0.25">
      <c r="A20">
        <f t="shared" si="0"/>
        <v>10</v>
      </c>
      <c r="B20" s="7">
        <f t="shared" si="1"/>
        <v>114658.10124453343</v>
      </c>
      <c r="C20" s="2">
        <v>10</v>
      </c>
      <c r="D20" s="1">
        <f t="shared" si="12"/>
        <v>114658.10124453343</v>
      </c>
      <c r="E20" s="1">
        <f t="shared" si="2"/>
        <v>114658.10124453343</v>
      </c>
      <c r="F20" s="1">
        <f t="shared" si="3"/>
        <v>1053.7821521856229</v>
      </c>
      <c r="G20" s="1">
        <f t="shared" si="4"/>
        <v>1053.7821521856229</v>
      </c>
      <c r="H20" s="1">
        <f t="shared" si="5"/>
        <v>1053.7821521856229</v>
      </c>
      <c r="I20" s="1">
        <f t="shared" si="6"/>
        <v>2777.1303860468875</v>
      </c>
      <c r="J20" s="1">
        <f t="shared" si="7"/>
        <v>2777.1303860468875</v>
      </c>
      <c r="K20" s="1">
        <f t="shared" si="8"/>
        <v>444.34086176750202</v>
      </c>
      <c r="L20" s="1">
        <f t="shared" si="9"/>
        <v>444.34086176750202</v>
      </c>
      <c r="M20" s="1">
        <f t="shared" si="10"/>
        <v>4275.2534000000123</v>
      </c>
      <c r="N20" s="1">
        <f t="shared" si="11"/>
        <v>4275.2534000000123</v>
      </c>
      <c r="O20" s="34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113574.98131989891</v>
      </c>
      <c r="C21" s="2">
        <v>11</v>
      </c>
      <c r="D21" s="1">
        <f t="shared" si="12"/>
        <v>113574.98131989891</v>
      </c>
      <c r="E21" s="1">
        <f t="shared" si="2"/>
        <v>113574.98131989891</v>
      </c>
      <c r="F21" s="1">
        <f t="shared" si="3"/>
        <v>1083.1199246345172</v>
      </c>
      <c r="G21" s="1">
        <f t="shared" si="4"/>
        <v>1083.1199246345172</v>
      </c>
      <c r="H21" s="1">
        <f t="shared" si="5"/>
        <v>1083.1199246345172</v>
      </c>
      <c r="I21" s="1">
        <f t="shared" si="6"/>
        <v>2751.8392029012889</v>
      </c>
      <c r="J21" s="1">
        <f t="shared" si="7"/>
        <v>2751.8392029012889</v>
      </c>
      <c r="K21" s="1">
        <f t="shared" si="8"/>
        <v>440.29427246420624</v>
      </c>
      <c r="L21" s="1">
        <f t="shared" si="9"/>
        <v>440.29427246420624</v>
      </c>
      <c r="M21" s="1">
        <f t="shared" si="10"/>
        <v>4275.2534000000123</v>
      </c>
      <c r="N21" s="1">
        <f t="shared" si="11"/>
        <v>4275.2534000000123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62461.706845941386</v>
      </c>
      <c r="C22" s="2">
        <v>12</v>
      </c>
      <c r="D22" s="1">
        <f t="shared" si="12"/>
        <v>62461.706845941386</v>
      </c>
      <c r="E22" s="1">
        <f t="shared" si="2"/>
        <v>62461.706845941386</v>
      </c>
      <c r="F22" s="1">
        <f t="shared" si="3"/>
        <v>1113.2744739575294</v>
      </c>
      <c r="G22" s="1">
        <f t="shared" si="4"/>
        <v>1113.2744739575294</v>
      </c>
      <c r="H22" s="1">
        <f t="shared" si="5"/>
        <v>1113.2744739575294</v>
      </c>
      <c r="I22" s="1">
        <f t="shared" si="6"/>
        <v>2725.8439017607611</v>
      </c>
      <c r="J22" s="1">
        <f t="shared" si="7"/>
        <v>2725.8439017607611</v>
      </c>
      <c r="K22" s="1">
        <f t="shared" si="8"/>
        <v>436.13502428172177</v>
      </c>
      <c r="L22" s="1">
        <f t="shared" si="9"/>
        <v>436.13502428172177</v>
      </c>
      <c r="M22" s="1">
        <f t="shared" si="10"/>
        <v>4275.2534000000123</v>
      </c>
      <c r="N22" s="1">
        <f t="shared" si="11"/>
        <v>4275.2534000000123</v>
      </c>
      <c r="O22" s="34">
        <v>50000</v>
      </c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59925.415657832193</v>
      </c>
      <c r="C23" s="2">
        <v>13</v>
      </c>
      <c r="D23" s="1">
        <f t="shared" si="12"/>
        <v>59925.415657832193</v>
      </c>
      <c r="E23" s="1">
        <f t="shared" si="2"/>
        <v>59925.415657832193</v>
      </c>
      <c r="F23" s="1">
        <f t="shared" si="3"/>
        <v>2536.2911881091909</v>
      </c>
      <c r="G23" s="1">
        <f t="shared" si="4"/>
        <v>2536.2911881091909</v>
      </c>
      <c r="H23" s="1">
        <f t="shared" si="5"/>
        <v>2536.2911881091909</v>
      </c>
      <c r="I23" s="1">
        <f t="shared" si="6"/>
        <v>1499.1053550782945</v>
      </c>
      <c r="J23" s="1">
        <f t="shared" si="7"/>
        <v>1499.1053550782945</v>
      </c>
      <c r="K23" s="1">
        <f t="shared" si="8"/>
        <v>239.85685681252713</v>
      </c>
      <c r="L23" s="1">
        <f t="shared" si="9"/>
        <v>239.85685681252713</v>
      </c>
      <c r="M23" s="1">
        <f t="shared" si="10"/>
        <v>4275.2534000000123</v>
      </c>
      <c r="N23" s="1">
        <f t="shared" si="11"/>
        <v>4275.2534000000123</v>
      </c>
      <c r="P23" s="1"/>
      <c r="S23"/>
    </row>
    <row r="24" spans="1:20" x14ac:dyDescent="0.25">
      <c r="A24">
        <f t="shared" si="0"/>
        <v>14</v>
      </c>
      <c r="B24" s="7">
        <f t="shared" si="1"/>
        <v>57318.512974181394</v>
      </c>
      <c r="C24" s="2">
        <v>14</v>
      </c>
      <c r="D24" s="1">
        <f t="shared" si="12"/>
        <v>57318.512974181394</v>
      </c>
      <c r="E24" s="1">
        <f t="shared" si="2"/>
        <v>57318.512974181394</v>
      </c>
      <c r="F24" s="1">
        <f t="shared" si="3"/>
        <v>2606.902683650801</v>
      </c>
      <c r="G24" s="1">
        <f t="shared" si="4"/>
        <v>2606.902683650801</v>
      </c>
      <c r="H24" s="1">
        <f t="shared" si="5"/>
        <v>2606.902683650801</v>
      </c>
      <c r="I24" s="1">
        <f t="shared" si="6"/>
        <v>1438.233376163113</v>
      </c>
      <c r="J24" s="1">
        <f t="shared" si="7"/>
        <v>1438.233376163113</v>
      </c>
      <c r="K24" s="1">
        <f t="shared" si="8"/>
        <v>230.11734018609809</v>
      </c>
      <c r="L24" s="1">
        <f t="shared" si="9"/>
        <v>230.11734018609809</v>
      </c>
      <c r="M24" s="1">
        <f t="shared" si="10"/>
        <v>4275.2534000000123</v>
      </c>
      <c r="N24" s="1">
        <f t="shared" si="11"/>
        <v>4275.2534000000123</v>
      </c>
      <c r="P24" s="1"/>
      <c r="S24"/>
    </row>
    <row r="25" spans="1:20" x14ac:dyDescent="0.25">
      <c r="A25">
        <f t="shared" si="0"/>
        <v>15</v>
      </c>
      <c r="B25" s="7">
        <f t="shared" si="1"/>
        <v>54639.032938968194</v>
      </c>
      <c r="C25" s="2">
        <v>15</v>
      </c>
      <c r="D25" s="1">
        <f t="shared" si="12"/>
        <v>54639.032938968194</v>
      </c>
      <c r="E25" s="1">
        <f t="shared" si="2"/>
        <v>54639.032938968194</v>
      </c>
      <c r="F25" s="1">
        <f t="shared" si="3"/>
        <v>2679.4800352132024</v>
      </c>
      <c r="G25" s="1">
        <f t="shared" si="4"/>
        <v>2679.4800352132024</v>
      </c>
      <c r="H25" s="1">
        <f t="shared" si="5"/>
        <v>2679.4800352132024</v>
      </c>
      <c r="I25" s="1">
        <f t="shared" si="6"/>
        <v>1375.6666937817329</v>
      </c>
      <c r="J25" s="1">
        <f t="shared" si="7"/>
        <v>1375.6666937817329</v>
      </c>
      <c r="K25" s="1">
        <f t="shared" si="8"/>
        <v>220.10667100507726</v>
      </c>
      <c r="L25" s="1">
        <f t="shared" si="9"/>
        <v>220.10667100507726</v>
      </c>
      <c r="M25" s="1">
        <f t="shared" si="10"/>
        <v>4275.2534000000123</v>
      </c>
      <c r="N25" s="1">
        <f t="shared" si="11"/>
        <v>4275.2534000000123</v>
      </c>
      <c r="P25" s="1"/>
      <c r="S25"/>
    </row>
    <row r="26" spans="1:20" x14ac:dyDescent="0.25">
      <c r="A26">
        <f t="shared" si="0"/>
        <v>16</v>
      </c>
      <c r="B26" s="7">
        <f t="shared" si="1"/>
        <v>51884.954965849705</v>
      </c>
      <c r="C26" s="2">
        <v>16</v>
      </c>
      <c r="D26" s="1">
        <f t="shared" si="12"/>
        <v>51884.954965849705</v>
      </c>
      <c r="E26" s="1">
        <f t="shared" si="2"/>
        <v>51884.954965849705</v>
      </c>
      <c r="F26" s="1">
        <f t="shared" si="3"/>
        <v>2754.0779731184871</v>
      </c>
      <c r="G26" s="1">
        <f t="shared" si="4"/>
        <v>2754.0779731184871</v>
      </c>
      <c r="H26" s="1">
        <f t="shared" si="5"/>
        <v>2754.0779731184871</v>
      </c>
      <c r="I26" s="1">
        <f t="shared" si="6"/>
        <v>1311.3581266220046</v>
      </c>
      <c r="J26" s="1">
        <f t="shared" si="7"/>
        <v>1311.3581266220046</v>
      </c>
      <c r="K26" s="1">
        <f t="shared" si="8"/>
        <v>209.81730025952075</v>
      </c>
      <c r="L26" s="1">
        <f t="shared" si="9"/>
        <v>209.81730025952075</v>
      </c>
      <c r="M26" s="1">
        <f t="shared" si="10"/>
        <v>4275.2534000000123</v>
      </c>
      <c r="N26" s="1">
        <f t="shared" si="11"/>
        <v>4275.2534000000123</v>
      </c>
      <c r="P26" s="1"/>
      <c r="S26"/>
    </row>
    <row r="27" spans="1:20" x14ac:dyDescent="0.25">
      <c r="A27">
        <f t="shared" si="0"/>
        <v>17</v>
      </c>
      <c r="B27" s="7">
        <f t="shared" si="1"/>
        <v>49054.202214443998</v>
      </c>
      <c r="C27" s="2">
        <v>17</v>
      </c>
      <c r="D27" s="1">
        <f t="shared" si="12"/>
        <v>49054.202214443998</v>
      </c>
      <c r="E27" s="1">
        <f t="shared" si="2"/>
        <v>49054.202214443998</v>
      </c>
      <c r="F27" s="1">
        <f t="shared" si="3"/>
        <v>2830.7527514057074</v>
      </c>
      <c r="G27" s="1">
        <f t="shared" si="4"/>
        <v>2830.7527514057074</v>
      </c>
      <c r="H27" s="1">
        <f t="shared" si="5"/>
        <v>2830.7527514057074</v>
      </c>
      <c r="I27" s="1">
        <f t="shared" si="6"/>
        <v>1245.2591798226765</v>
      </c>
      <c r="J27" s="1">
        <f t="shared" si="7"/>
        <v>1245.2591798226765</v>
      </c>
      <c r="K27" s="1">
        <f t="shared" si="8"/>
        <v>199.24146877162823</v>
      </c>
      <c r="L27" s="1">
        <f t="shared" si="9"/>
        <v>199.24146877162823</v>
      </c>
      <c r="M27" s="1">
        <f t="shared" si="10"/>
        <v>4275.2534000000123</v>
      </c>
      <c r="N27" s="1">
        <f t="shared" si="11"/>
        <v>4275.2534000000123</v>
      </c>
      <c r="P27" s="1"/>
      <c r="S27"/>
    </row>
    <row r="28" spans="1:20" x14ac:dyDescent="0.25">
      <c r="A28">
        <f t="shared" si="0"/>
        <v>18</v>
      </c>
      <c r="B28" s="7">
        <f t="shared" si="1"/>
        <v>46144.640024192151</v>
      </c>
      <c r="C28" s="2">
        <v>18</v>
      </c>
      <c r="D28" s="1">
        <f t="shared" si="12"/>
        <v>46144.640024192151</v>
      </c>
      <c r="E28" s="1">
        <f t="shared" si="2"/>
        <v>46144.640024192151</v>
      </c>
      <c r="F28" s="1">
        <f t="shared" si="3"/>
        <v>2909.5621902518433</v>
      </c>
      <c r="G28" s="1">
        <f t="shared" si="4"/>
        <v>2909.5621902518433</v>
      </c>
      <c r="H28" s="1">
        <f t="shared" si="5"/>
        <v>2909.5621902518433</v>
      </c>
      <c r="I28" s="1">
        <f t="shared" si="6"/>
        <v>1177.3200084035939</v>
      </c>
      <c r="J28" s="1">
        <f t="shared" si="7"/>
        <v>1177.3200084035939</v>
      </c>
      <c r="K28" s="1">
        <f t="shared" si="8"/>
        <v>188.37120134457501</v>
      </c>
      <c r="L28" s="1">
        <f t="shared" si="9"/>
        <v>188.37120134457501</v>
      </c>
      <c r="M28" s="1">
        <f t="shared" si="10"/>
        <v>4275.2534000000123</v>
      </c>
      <c r="N28" s="1">
        <f t="shared" si="11"/>
        <v>4275.2534000000123</v>
      </c>
      <c r="O28" s="34"/>
      <c r="P28" s="1"/>
      <c r="S28"/>
    </row>
    <row r="29" spans="1:20" x14ac:dyDescent="0.25">
      <c r="A29">
        <f t="shared" si="0"/>
        <v>19</v>
      </c>
      <c r="B29" s="7">
        <f t="shared" si="1"/>
        <v>43154.074304618356</v>
      </c>
      <c r="C29" s="2">
        <v>19</v>
      </c>
      <c r="D29" s="1">
        <f t="shared" si="12"/>
        <v>43154.074304618356</v>
      </c>
      <c r="E29" s="1">
        <f t="shared" si="2"/>
        <v>43154.074304618356</v>
      </c>
      <c r="F29" s="1">
        <f t="shared" si="3"/>
        <v>2990.5657195737931</v>
      </c>
      <c r="G29" s="1">
        <f t="shared" si="4"/>
        <v>2990.5657195737931</v>
      </c>
      <c r="H29" s="1">
        <f t="shared" si="5"/>
        <v>2990.5657195737931</v>
      </c>
      <c r="I29" s="1">
        <f t="shared" si="6"/>
        <v>1107.4893796777749</v>
      </c>
      <c r="J29" s="1">
        <f t="shared" si="7"/>
        <v>1107.4893796777749</v>
      </c>
      <c r="K29" s="1">
        <f t="shared" si="8"/>
        <v>177.19830074844398</v>
      </c>
      <c r="L29" s="1">
        <f t="shared" si="9"/>
        <v>177.19830074844398</v>
      </c>
      <c r="M29" s="1">
        <f t="shared" si="10"/>
        <v>4275.2534000000123</v>
      </c>
      <c r="N29" s="1">
        <f t="shared" si="11"/>
        <v>4275.2534000000123</v>
      </c>
      <c r="P29" s="1"/>
      <c r="S29"/>
    </row>
    <row r="30" spans="1:20" x14ac:dyDescent="0.25">
      <c r="A30">
        <f t="shared" si="0"/>
        <v>20</v>
      </c>
      <c r="B30" s="7">
        <f t="shared" si="1"/>
        <v>40080.249880774092</v>
      </c>
      <c r="C30" s="2">
        <v>20</v>
      </c>
      <c r="D30" s="1">
        <f t="shared" si="12"/>
        <v>40080.249880774092</v>
      </c>
      <c r="E30" s="1">
        <f t="shared" si="2"/>
        <v>40080.249880774092</v>
      </c>
      <c r="F30" s="1">
        <f t="shared" si="3"/>
        <v>3073.8244238442617</v>
      </c>
      <c r="G30" s="1">
        <f t="shared" si="4"/>
        <v>3073.8244238442617</v>
      </c>
      <c r="H30" s="1">
        <f t="shared" si="5"/>
        <v>3073.8244238442617</v>
      </c>
      <c r="I30" s="1">
        <f t="shared" si="6"/>
        <v>1035.7146346170264</v>
      </c>
      <c r="J30" s="1">
        <f t="shared" si="7"/>
        <v>1035.7146346170264</v>
      </c>
      <c r="K30" s="1">
        <f t="shared" si="8"/>
        <v>165.71434153872423</v>
      </c>
      <c r="L30" s="1">
        <f t="shared" si="9"/>
        <v>165.71434153872423</v>
      </c>
      <c r="M30" s="1">
        <f t="shared" si="10"/>
        <v>4275.2534000000123</v>
      </c>
      <c r="N30" s="1">
        <f t="shared" si="11"/>
        <v>4275.2534000000123</v>
      </c>
      <c r="P30" s="1"/>
      <c r="S30"/>
    </row>
    <row r="31" spans="1:20" x14ac:dyDescent="0.25">
      <c r="A31">
        <f t="shared" si="0"/>
        <v>21</v>
      </c>
      <c r="B31" s="7">
        <f t="shared" si="1"/>
        <v>36920.848792618752</v>
      </c>
      <c r="C31" s="2">
        <v>21</v>
      </c>
      <c r="D31" s="1">
        <f t="shared" si="12"/>
        <v>36920.848792618752</v>
      </c>
      <c r="E31" s="1">
        <f t="shared" si="2"/>
        <v>36920.848792618752</v>
      </c>
      <c r="F31" s="1">
        <f t="shared" si="3"/>
        <v>3159.4010881553427</v>
      </c>
      <c r="G31" s="1">
        <f t="shared" si="4"/>
        <v>3159.4010881553427</v>
      </c>
      <c r="H31" s="1">
        <f t="shared" si="5"/>
        <v>3159.4010881553427</v>
      </c>
      <c r="I31" s="1">
        <f t="shared" si="6"/>
        <v>961.94164814195688</v>
      </c>
      <c r="J31" s="1">
        <f t="shared" si="7"/>
        <v>961.94164814195688</v>
      </c>
      <c r="K31" s="1">
        <f t="shared" si="8"/>
        <v>153.91066370271309</v>
      </c>
      <c r="L31" s="1">
        <f t="shared" si="9"/>
        <v>153.91066370271309</v>
      </c>
      <c r="M31" s="1">
        <f t="shared" si="10"/>
        <v>4275.2534000000123</v>
      </c>
      <c r="N31" s="1">
        <f t="shared" si="11"/>
        <v>4275.2534000000123</v>
      </c>
      <c r="P31" s="1"/>
      <c r="S31"/>
    </row>
    <row r="32" spans="1:20" x14ac:dyDescent="0.25">
      <c r="A32">
        <f t="shared" si="0"/>
        <v>22</v>
      </c>
      <c r="B32" s="7">
        <f t="shared" si="1"/>
        <v>33673.488547054221</v>
      </c>
      <c r="C32" s="2">
        <v>22</v>
      </c>
      <c r="D32" s="1">
        <f t="shared" si="12"/>
        <v>33673.488547054221</v>
      </c>
      <c r="E32" s="1">
        <f t="shared" si="2"/>
        <v>33673.488547054221</v>
      </c>
      <c r="F32" s="1">
        <f t="shared" si="3"/>
        <v>3247.3602455645328</v>
      </c>
      <c r="G32" s="1">
        <f t="shared" si="4"/>
        <v>3247.3602455645328</v>
      </c>
      <c r="H32" s="1">
        <f t="shared" si="5"/>
        <v>3247.3602455645328</v>
      </c>
      <c r="I32" s="1">
        <f t="shared" si="6"/>
        <v>886.11478830644774</v>
      </c>
      <c r="J32" s="1">
        <f t="shared" si="7"/>
        <v>886.11478830644774</v>
      </c>
      <c r="K32" s="1">
        <f t="shared" si="8"/>
        <v>141.77836612903164</v>
      </c>
      <c r="L32" s="1">
        <f t="shared" si="9"/>
        <v>141.77836612903164</v>
      </c>
      <c r="M32" s="1">
        <f t="shared" si="10"/>
        <v>4275.2534000000123</v>
      </c>
      <c r="N32" s="1">
        <f t="shared" si="11"/>
        <v>4275.2534000000123</v>
      </c>
      <c r="P32" s="1"/>
      <c r="S32"/>
    </row>
    <row r="33" spans="1:19" x14ac:dyDescent="0.25">
      <c r="A33">
        <f t="shared" si="0"/>
        <v>23</v>
      </c>
      <c r="B33" s="7">
        <f t="shared" si="1"/>
        <v>30335.720321295339</v>
      </c>
      <c r="C33" s="2">
        <v>23</v>
      </c>
      <c r="D33" s="1">
        <f t="shared" si="12"/>
        <v>30335.720321295339</v>
      </c>
      <c r="E33" s="1">
        <f t="shared" si="2"/>
        <v>30335.720321295339</v>
      </c>
      <c r="F33" s="1">
        <f t="shared" si="3"/>
        <v>3337.7682257588835</v>
      </c>
      <c r="G33" s="1">
        <f t="shared" si="4"/>
        <v>3337.7682257588835</v>
      </c>
      <c r="H33" s="1">
        <f t="shared" si="5"/>
        <v>3337.7682257588835</v>
      </c>
      <c r="I33" s="1">
        <f t="shared" si="6"/>
        <v>808.17687434580046</v>
      </c>
      <c r="J33" s="1">
        <f t="shared" si="7"/>
        <v>808.17687434580046</v>
      </c>
      <c r="K33" s="1">
        <f t="shared" si="8"/>
        <v>129.30829989532808</v>
      </c>
      <c r="L33" s="1">
        <f t="shared" si="9"/>
        <v>129.30829989532808</v>
      </c>
      <c r="M33" s="1">
        <f t="shared" si="10"/>
        <v>4275.2534000000123</v>
      </c>
      <c r="N33" s="1">
        <f t="shared" si="11"/>
        <v>4275.2534000000123</v>
      </c>
      <c r="P33" s="1"/>
      <c r="S33"/>
    </row>
    <row r="34" spans="1:19" x14ac:dyDescent="0.25">
      <c r="A34">
        <f t="shared" si="0"/>
        <v>24</v>
      </c>
      <c r="B34" s="7">
        <f t="shared" si="1"/>
        <v>26905.027116221361</v>
      </c>
      <c r="C34" s="2">
        <v>24</v>
      </c>
      <c r="D34" s="1">
        <f t="shared" si="12"/>
        <v>26905.027116221361</v>
      </c>
      <c r="E34" s="1">
        <f t="shared" si="2"/>
        <v>26905.027116221361</v>
      </c>
      <c r="F34" s="1">
        <f t="shared" si="3"/>
        <v>3430.6932050739779</v>
      </c>
      <c r="G34" s="1">
        <f t="shared" si="4"/>
        <v>3430.6932050739779</v>
      </c>
      <c r="H34" s="1">
        <f t="shared" si="5"/>
        <v>3430.6932050739779</v>
      </c>
      <c r="I34" s="1">
        <f t="shared" si="6"/>
        <v>728.06913355692632</v>
      </c>
      <c r="J34" s="1">
        <f t="shared" si="7"/>
        <v>728.06913355692632</v>
      </c>
      <c r="K34" s="1">
        <f t="shared" si="8"/>
        <v>116.49106136910821</v>
      </c>
      <c r="L34" s="1">
        <f t="shared" si="9"/>
        <v>116.49106136910821</v>
      </c>
      <c r="M34" s="1">
        <f t="shared" si="10"/>
        <v>4275.2534000000123</v>
      </c>
      <c r="N34" s="1">
        <f t="shared" si="11"/>
        <v>4275.2534000000123</v>
      </c>
      <c r="O34" s="34"/>
      <c r="P34" s="1"/>
      <c r="S34"/>
    </row>
    <row r="35" spans="1:19" x14ac:dyDescent="0.25">
      <c r="A35">
        <f t="shared" si="0"/>
        <v>25</v>
      </c>
      <c r="B35" s="7">
        <f t="shared" si="1"/>
        <v>23378.8218583159</v>
      </c>
      <c r="C35" s="2">
        <v>25</v>
      </c>
      <c r="D35" s="1">
        <f t="shared" si="12"/>
        <v>23378.8218583159</v>
      </c>
      <c r="E35" s="1">
        <f t="shared" si="2"/>
        <v>23378.8218583159</v>
      </c>
      <c r="F35" s="1">
        <f t="shared" si="3"/>
        <v>3526.2052579054621</v>
      </c>
      <c r="G35" s="1">
        <f t="shared" si="4"/>
        <v>3526.2052579054621</v>
      </c>
      <c r="H35" s="1">
        <f t="shared" si="5"/>
        <v>3526.2052579054621</v>
      </c>
      <c r="I35" s="1">
        <f t="shared" si="6"/>
        <v>645.73115697806031</v>
      </c>
      <c r="J35" s="1">
        <f t="shared" si="7"/>
        <v>645.73115697806031</v>
      </c>
      <c r="K35" s="1">
        <f t="shared" si="8"/>
        <v>103.31698511648965</v>
      </c>
      <c r="L35" s="1">
        <f t="shared" si="9"/>
        <v>103.31698511648965</v>
      </c>
      <c r="M35" s="1">
        <f t="shared" si="10"/>
        <v>4275.2534000000123</v>
      </c>
      <c r="N35" s="1">
        <f t="shared" si="11"/>
        <v>4275.2534000000123</v>
      </c>
      <c r="P35" s="1"/>
      <c r="S35"/>
    </row>
    <row r="36" spans="1:19" x14ac:dyDescent="0.25">
      <c r="A36">
        <f t="shared" si="0"/>
        <v>26</v>
      </c>
      <c r="B36" s="7">
        <f t="shared" si="1"/>
        <v>19754.445448764</v>
      </c>
      <c r="C36" s="2">
        <v>26</v>
      </c>
      <c r="D36" s="1">
        <f t="shared" si="12"/>
        <v>19754.445448764</v>
      </c>
      <c r="E36" s="1">
        <f t="shared" si="2"/>
        <v>19754.445448764</v>
      </c>
      <c r="F36" s="1">
        <f t="shared" si="3"/>
        <v>3624.3764095519014</v>
      </c>
      <c r="G36" s="1">
        <f t="shared" si="4"/>
        <v>3624.3764095519014</v>
      </c>
      <c r="H36" s="1">
        <f t="shared" si="5"/>
        <v>3624.3764095519014</v>
      </c>
      <c r="I36" s="1">
        <f t="shared" si="6"/>
        <v>561.10085383457852</v>
      </c>
      <c r="J36" s="1">
        <f t="shared" si="7"/>
        <v>561.10085383457852</v>
      </c>
      <c r="K36" s="1">
        <f t="shared" si="8"/>
        <v>89.776136613532557</v>
      </c>
      <c r="L36" s="1">
        <f t="shared" si="9"/>
        <v>89.776136613532557</v>
      </c>
      <c r="M36" s="1">
        <f t="shared" si="10"/>
        <v>4275.2534000000123</v>
      </c>
      <c r="N36" s="1">
        <f t="shared" si="11"/>
        <v>4275.2534000000123</v>
      </c>
      <c r="P36" s="1"/>
      <c r="S36"/>
    </row>
    <row r="37" spans="1:19" x14ac:dyDescent="0.25">
      <c r="A37">
        <f t="shared" si="0"/>
        <v>27</v>
      </c>
      <c r="B37" s="7">
        <f t="shared" si="1"/>
        <v>16029.164758235203</v>
      </c>
      <c r="C37" s="2">
        <v>27</v>
      </c>
      <c r="D37" s="1">
        <f t="shared" si="12"/>
        <v>16029.164758235203</v>
      </c>
      <c r="E37" s="1">
        <f t="shared" si="2"/>
        <v>16029.164758235203</v>
      </c>
      <c r="F37" s="1">
        <f t="shared" si="3"/>
        <v>3725.2806905287962</v>
      </c>
      <c r="G37" s="1">
        <f t="shared" si="4"/>
        <v>3725.2806905287962</v>
      </c>
      <c r="H37" s="1">
        <f t="shared" si="5"/>
        <v>3725.2806905287962</v>
      </c>
      <c r="I37" s="1">
        <f t="shared" si="6"/>
        <v>474.11440471656596</v>
      </c>
      <c r="J37" s="1">
        <f t="shared" si="7"/>
        <v>474.11440471656596</v>
      </c>
      <c r="K37" s="1">
        <f t="shared" si="8"/>
        <v>75.858304754650561</v>
      </c>
      <c r="L37" s="1">
        <f t="shared" si="9"/>
        <v>75.858304754650561</v>
      </c>
      <c r="M37" s="1">
        <f t="shared" si="10"/>
        <v>4275.2534000000123</v>
      </c>
      <c r="N37" s="1">
        <f t="shared" si="11"/>
        <v>4275.2534000000123</v>
      </c>
      <c r="P37" s="1"/>
      <c r="S37"/>
    </row>
    <row r="38" spans="1:19" x14ac:dyDescent="0.25">
      <c r="A38">
        <f t="shared" si="0"/>
        <v>28</v>
      </c>
      <c r="B38" s="7">
        <f t="shared" si="1"/>
        <v>12200.170565840472</v>
      </c>
      <c r="C38" s="2">
        <v>28</v>
      </c>
      <c r="D38" s="1">
        <f t="shared" si="12"/>
        <v>12200.170565840472</v>
      </c>
      <c r="E38" s="1">
        <f t="shared" si="2"/>
        <v>12200.170565840472</v>
      </c>
      <c r="F38" s="1">
        <f t="shared" si="3"/>
        <v>3828.9941923947322</v>
      </c>
      <c r="G38" s="1">
        <f t="shared" si="4"/>
        <v>3828.9941923947322</v>
      </c>
      <c r="H38" s="1">
        <f t="shared" si="5"/>
        <v>3828.9941923947322</v>
      </c>
      <c r="I38" s="1">
        <f t="shared" si="6"/>
        <v>384.70621345282757</v>
      </c>
      <c r="J38" s="1">
        <f t="shared" si="7"/>
        <v>384.70621345282757</v>
      </c>
      <c r="K38" s="1">
        <f t="shared" si="8"/>
        <v>61.552994152452413</v>
      </c>
      <c r="L38" s="1">
        <f t="shared" si="9"/>
        <v>61.552994152452413</v>
      </c>
      <c r="M38" s="1">
        <f t="shared" si="10"/>
        <v>4275.2534000000123</v>
      </c>
      <c r="N38" s="1">
        <f t="shared" si="11"/>
        <v>4275.2534000000123</v>
      </c>
      <c r="P38" s="1"/>
      <c r="S38"/>
    </row>
    <row r="39" spans="1:19" x14ac:dyDescent="0.25">
      <c r="A39">
        <f t="shared" si="0"/>
        <v>29</v>
      </c>
      <c r="B39" s="7">
        <f t="shared" si="1"/>
        <v>8264.5754407087152</v>
      </c>
      <c r="C39" s="2">
        <v>29</v>
      </c>
      <c r="D39" s="1">
        <f t="shared" si="12"/>
        <v>8264.5754407087152</v>
      </c>
      <c r="E39" s="1">
        <f t="shared" si="2"/>
        <v>8264.5754407087152</v>
      </c>
      <c r="F39" s="1">
        <f t="shared" si="3"/>
        <v>3935.5951251317556</v>
      </c>
      <c r="G39" s="1">
        <f t="shared" si="4"/>
        <v>3935.5951251317556</v>
      </c>
      <c r="H39" s="1">
        <f t="shared" si="5"/>
        <v>3935.5951251317556</v>
      </c>
      <c r="I39" s="1">
        <f t="shared" si="6"/>
        <v>292.80885764504905</v>
      </c>
      <c r="J39" s="1">
        <f t="shared" si="7"/>
        <v>292.80885764504905</v>
      </c>
      <c r="K39" s="1">
        <f t="shared" si="8"/>
        <v>46.849417223207851</v>
      </c>
      <c r="L39" s="1">
        <f t="shared" si="9"/>
        <v>46.849417223207851</v>
      </c>
      <c r="M39" s="1">
        <f t="shared" si="10"/>
        <v>4275.2534000000123</v>
      </c>
      <c r="N39" s="1">
        <f t="shared" si="11"/>
        <v>4275.2534000000123</v>
      </c>
      <c r="P39" s="1"/>
      <c r="S39"/>
    </row>
    <row r="40" spans="1:19" x14ac:dyDescent="0.25">
      <c r="A40">
        <f t="shared" si="0"/>
        <v>30</v>
      </c>
      <c r="B40" s="7">
        <f t="shared" si="1"/>
        <v>4219.4115645854781</v>
      </c>
      <c r="C40" s="2">
        <v>30</v>
      </c>
      <c r="D40" s="1">
        <f t="shared" si="12"/>
        <v>4219.4115645854781</v>
      </c>
      <c r="E40" s="1">
        <f t="shared" si="2"/>
        <v>4219.4115645854781</v>
      </c>
      <c r="F40" s="1">
        <f t="shared" si="3"/>
        <v>4045.1638761232366</v>
      </c>
      <c r="G40" s="1">
        <f t="shared" si="4"/>
        <v>4045.1638761232366</v>
      </c>
      <c r="H40" s="1">
        <f t="shared" si="5"/>
        <v>4045.1638761232366</v>
      </c>
      <c r="I40" s="1">
        <f t="shared" si="6"/>
        <v>198.35303782480653</v>
      </c>
      <c r="J40" s="1">
        <f t="shared" si="7"/>
        <v>198.35303782480653</v>
      </c>
      <c r="K40" s="1">
        <f t="shared" si="8"/>
        <v>31.736486051969045</v>
      </c>
      <c r="L40" s="1">
        <f t="shared" si="9"/>
        <v>31.736486051969045</v>
      </c>
      <c r="M40" s="1">
        <f t="shared" si="10"/>
        <v>4275.2534000000123</v>
      </c>
      <c r="N40" s="1">
        <f t="shared" si="11"/>
        <v>4275.2534000000123</v>
      </c>
      <c r="P40" s="1"/>
      <c r="S40"/>
    </row>
    <row r="41" spans="1:19" x14ac:dyDescent="0.25">
      <c r="A41">
        <f t="shared" si="0"/>
        <v>31</v>
      </c>
      <c r="B41" s="7">
        <f t="shared" si="1"/>
        <v>61.628493811764201</v>
      </c>
      <c r="C41" s="2">
        <v>31</v>
      </c>
      <c r="D41" s="1">
        <f t="shared" si="12"/>
        <v>61.628493811764201</v>
      </c>
      <c r="E41" s="1">
        <f t="shared" si="2"/>
        <v>61.628493811764201</v>
      </c>
      <c r="F41" s="1">
        <f t="shared" si="3"/>
        <v>4157.7830707737139</v>
      </c>
      <c r="G41" s="1">
        <f t="shared" si="4"/>
        <v>4157.7830707737139</v>
      </c>
      <c r="H41" s="1">
        <f t="shared" si="5"/>
        <v>4157.7830707737139</v>
      </c>
      <c r="I41" s="1">
        <f t="shared" si="6"/>
        <v>101.26752519508487</v>
      </c>
      <c r="J41" s="1">
        <f t="shared" si="7"/>
        <v>101.26752519508487</v>
      </c>
      <c r="K41" s="1">
        <f t="shared" si="8"/>
        <v>16.202804031213581</v>
      </c>
      <c r="L41" s="1">
        <f t="shared" si="9"/>
        <v>16.202804031213581</v>
      </c>
      <c r="M41" s="1">
        <f t="shared" si="10"/>
        <v>4275.2534000000123</v>
      </c>
      <c r="N41" s="1">
        <f t="shared" si="11"/>
        <v>4275.2534000000123</v>
      </c>
      <c r="P41" s="1"/>
      <c r="S41"/>
    </row>
    <row r="42" spans="1:19" x14ac:dyDescent="0.25">
      <c r="A42">
        <f t="shared" ref="A42:A70" si="13">IF(C42&lt;=$R$9,C42,"")</f>
        <v>32</v>
      </c>
      <c r="B42" s="7" t="str">
        <f t="shared" si="1"/>
        <v/>
      </c>
      <c r="C42" s="2">
        <v>32</v>
      </c>
      <c r="D42" s="1" t="str">
        <f t="shared" si="12"/>
        <v/>
      </c>
      <c r="E42" s="1">
        <f t="shared" si="2"/>
        <v>-4211.9091410046494</v>
      </c>
      <c r="F42" s="1">
        <f t="shared" si="3"/>
        <v>61.628493811764201</v>
      </c>
      <c r="G42" s="1">
        <f t="shared" si="4"/>
        <v>4273.5376348164136</v>
      </c>
      <c r="H42" s="1">
        <f t="shared" si="5"/>
        <v>4273.5376348164136</v>
      </c>
      <c r="I42" s="1">
        <f t="shared" si="6"/>
        <v>1.4791079168952996</v>
      </c>
      <c r="J42" s="1">
        <f t="shared" si="7"/>
        <v>1.4791079168952996</v>
      </c>
      <c r="K42" s="1">
        <f t="shared" si="8"/>
        <v>0.23665726670324794</v>
      </c>
      <c r="L42" s="1">
        <f t="shared" si="9"/>
        <v>0.23665726670324794</v>
      </c>
      <c r="M42" s="1">
        <f t="shared" si="10"/>
        <v>63.34425899536275</v>
      </c>
      <c r="N42" s="1">
        <f t="shared" si="11"/>
        <v>4275.2534000000123</v>
      </c>
      <c r="P42" s="1"/>
      <c r="S42"/>
    </row>
    <row r="43" spans="1:19" x14ac:dyDescent="0.25">
      <c r="A43" t="str">
        <f t="shared" si="13"/>
        <v/>
      </c>
      <c r="B43" s="7" t="str">
        <f t="shared" si="1"/>
        <v/>
      </c>
      <c r="C43" s="2">
        <v>33</v>
      </c>
      <c r="D43" s="1" t="str">
        <f t="shared" si="12"/>
        <v/>
      </c>
      <c r="E43" s="1" t="e">
        <f t="shared" si="2"/>
        <v>#VALUE!</v>
      </c>
      <c r="F43" s="1" t="str">
        <f t="shared" ref="F43:F70" si="14">IFERROR(IF(A43&lt;$R$9,IFERROR(IF(H43&gt;=0,N43-J43-L43,""),""),IF(A43=$R$9,D42,"")),"")</f>
        <v/>
      </c>
      <c r="G43" s="1" t="str">
        <f t="shared" si="4"/>
        <v/>
      </c>
      <c r="H43" s="1" t="e">
        <f t="shared" si="5"/>
        <v>#VALUE!</v>
      </c>
      <c r="I43" s="1" t="str">
        <f t="shared" si="6"/>
        <v/>
      </c>
      <c r="J43" s="1" t="e">
        <f t="shared" si="7"/>
        <v>#VALUE!</v>
      </c>
      <c r="K43" s="1" t="str">
        <f t="shared" si="8"/>
        <v/>
      </c>
      <c r="L43" s="1" t="e">
        <f t="shared" si="9"/>
        <v>#VALUE!</v>
      </c>
      <c r="M43" s="1" t="str">
        <f t="shared" ref="M43:M70" si="15">IFERROR(IF(A43&lt;$R$9,N43,F43+I43+K43),"")</f>
        <v/>
      </c>
      <c r="N43" s="1">
        <f t="shared" si="11"/>
        <v>4275.2534000000123</v>
      </c>
      <c r="P43" s="1"/>
      <c r="S43"/>
    </row>
    <row r="44" spans="1:19" x14ac:dyDescent="0.25">
      <c r="A44" t="str">
        <f t="shared" si="13"/>
        <v/>
      </c>
      <c r="B44" s="7" t="str">
        <f t="shared" si="1"/>
        <v/>
      </c>
      <c r="C44" s="2">
        <v>34</v>
      </c>
      <c r="D44" s="1" t="str">
        <f t="shared" si="12"/>
        <v/>
      </c>
      <c r="E44" s="1" t="e">
        <f t="shared" si="2"/>
        <v>#VALUE!</v>
      </c>
      <c r="F44" s="1" t="str">
        <f t="shared" si="14"/>
        <v/>
      </c>
      <c r="G44" s="1" t="str">
        <f t="shared" si="4"/>
        <v/>
      </c>
      <c r="H44" s="1" t="e">
        <f t="shared" si="5"/>
        <v>#VALUE!</v>
      </c>
      <c r="I44" s="1" t="str">
        <f t="shared" si="6"/>
        <v/>
      </c>
      <c r="J44" s="1" t="e">
        <f t="shared" si="7"/>
        <v>#VALUE!</v>
      </c>
      <c r="K44" s="1" t="str">
        <f t="shared" si="8"/>
        <v/>
      </c>
      <c r="L44" s="1" t="e">
        <f t="shared" si="9"/>
        <v>#VALUE!</v>
      </c>
      <c r="M44" s="1" t="str">
        <f t="shared" si="15"/>
        <v/>
      </c>
      <c r="N44" s="1">
        <f t="shared" si="11"/>
        <v>4275.2534000000123</v>
      </c>
      <c r="P44" s="1"/>
      <c r="S44"/>
    </row>
    <row r="45" spans="1:19" x14ac:dyDescent="0.25">
      <c r="A45" t="str">
        <f t="shared" si="13"/>
        <v/>
      </c>
      <c r="B45" s="7" t="str">
        <f t="shared" si="1"/>
        <v/>
      </c>
      <c r="C45" s="2">
        <v>35</v>
      </c>
      <c r="D45" s="1" t="str">
        <f t="shared" si="12"/>
        <v/>
      </c>
      <c r="E45" s="1" t="e">
        <f t="shared" si="2"/>
        <v>#VALUE!</v>
      </c>
      <c r="F45" s="1" t="str">
        <f t="shared" si="14"/>
        <v/>
      </c>
      <c r="G45" s="1" t="str">
        <f t="shared" si="4"/>
        <v/>
      </c>
      <c r="H45" s="1" t="e">
        <f t="shared" si="5"/>
        <v>#VALUE!</v>
      </c>
      <c r="I45" s="1" t="str">
        <f t="shared" si="6"/>
        <v/>
      </c>
      <c r="J45" s="1" t="e">
        <f t="shared" si="7"/>
        <v>#VALUE!</v>
      </c>
      <c r="K45" s="1" t="str">
        <f t="shared" si="8"/>
        <v/>
      </c>
      <c r="L45" s="1" t="e">
        <f t="shared" si="9"/>
        <v>#VALUE!</v>
      </c>
      <c r="M45" s="1" t="str">
        <f t="shared" si="15"/>
        <v/>
      </c>
      <c r="N45" s="1">
        <f t="shared" si="11"/>
        <v>4275.2534000000123</v>
      </c>
      <c r="P45" s="1"/>
      <c r="S45"/>
    </row>
    <row r="46" spans="1:19" x14ac:dyDescent="0.25">
      <c r="A46" t="str">
        <f t="shared" si="13"/>
        <v/>
      </c>
      <c r="B46" s="7" t="str">
        <f t="shared" si="1"/>
        <v/>
      </c>
      <c r="C46" s="2">
        <v>36</v>
      </c>
      <c r="D46" s="1" t="str">
        <f t="shared" si="12"/>
        <v/>
      </c>
      <c r="E46" s="1" t="e">
        <f t="shared" si="2"/>
        <v>#VALUE!</v>
      </c>
      <c r="F46" s="1" t="str">
        <f t="shared" si="14"/>
        <v/>
      </c>
      <c r="G46" s="1" t="str">
        <f t="shared" si="4"/>
        <v/>
      </c>
      <c r="H46" s="1" t="e">
        <f t="shared" si="5"/>
        <v>#VALUE!</v>
      </c>
      <c r="I46" s="1" t="str">
        <f t="shared" si="6"/>
        <v/>
      </c>
      <c r="J46" s="1" t="e">
        <f t="shared" si="7"/>
        <v>#VALUE!</v>
      </c>
      <c r="K46" s="1" t="str">
        <f>IFERROR(IF(L46&gt;=0,I46*16%,""),"")</f>
        <v/>
      </c>
      <c r="L46" s="1" t="e">
        <f t="shared" si="9"/>
        <v>#VALUE!</v>
      </c>
      <c r="M46" s="1" t="str">
        <f t="shared" si="15"/>
        <v/>
      </c>
      <c r="N46" s="1">
        <f t="shared" si="11"/>
        <v>4275.2534000000123</v>
      </c>
      <c r="P46" s="1"/>
      <c r="S46"/>
    </row>
    <row r="47" spans="1:19" x14ac:dyDescent="0.25">
      <c r="A47" t="str">
        <f t="shared" si="13"/>
        <v/>
      </c>
      <c r="B47" s="7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4275.2534000000123</v>
      </c>
      <c r="S47"/>
    </row>
    <row r="48" spans="1:19" x14ac:dyDescent="0.25">
      <c r="A48" t="str">
        <f t="shared" si="13"/>
        <v/>
      </c>
      <c r="B48" s="7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4275.2534000000123</v>
      </c>
      <c r="S48"/>
    </row>
    <row r="49" spans="1:19" x14ac:dyDescent="0.25">
      <c r="A49" t="str">
        <f t="shared" si="13"/>
        <v/>
      </c>
      <c r="B49" s="7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4275.2534000000123</v>
      </c>
      <c r="S49"/>
    </row>
    <row r="50" spans="1:19" x14ac:dyDescent="0.25">
      <c r="A50" t="str">
        <f t="shared" si="13"/>
        <v/>
      </c>
      <c r="B50" s="7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4275.2534000000123</v>
      </c>
      <c r="S50"/>
    </row>
    <row r="51" spans="1:19" x14ac:dyDescent="0.25">
      <c r="A51" t="str">
        <f t="shared" si="13"/>
        <v/>
      </c>
      <c r="B51" s="7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4275.2534000000123</v>
      </c>
      <c r="S51"/>
    </row>
    <row r="52" spans="1:19" x14ac:dyDescent="0.25">
      <c r="A52" t="str">
        <f t="shared" si="13"/>
        <v/>
      </c>
      <c r="B52" s="7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4275.2534000000123</v>
      </c>
      <c r="S52"/>
    </row>
    <row r="53" spans="1:19" x14ac:dyDescent="0.25">
      <c r="A53" t="str">
        <f t="shared" si="13"/>
        <v/>
      </c>
      <c r="B53" s="7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4275.2534000000123</v>
      </c>
      <c r="S53"/>
    </row>
    <row r="54" spans="1:19" x14ac:dyDescent="0.25">
      <c r="A54" t="str">
        <f t="shared" si="13"/>
        <v/>
      </c>
      <c r="B54" s="7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4275.2534000000123</v>
      </c>
      <c r="S54"/>
    </row>
    <row r="55" spans="1:19" x14ac:dyDescent="0.25">
      <c r="A55" t="str">
        <f t="shared" si="13"/>
        <v/>
      </c>
      <c r="B55" s="7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4275.2534000000123</v>
      </c>
      <c r="S55"/>
    </row>
    <row r="56" spans="1:19" x14ac:dyDescent="0.25">
      <c r="A56" t="str">
        <f t="shared" si="13"/>
        <v/>
      </c>
      <c r="B56" s="7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4275.2534000000123</v>
      </c>
      <c r="S56"/>
    </row>
    <row r="57" spans="1:19" x14ac:dyDescent="0.25">
      <c r="A57" t="str">
        <f t="shared" si="13"/>
        <v/>
      </c>
      <c r="B57" s="7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4275.2534000000123</v>
      </c>
      <c r="S57"/>
    </row>
    <row r="58" spans="1:19" x14ac:dyDescent="0.25">
      <c r="A58" t="str">
        <f t="shared" si="13"/>
        <v/>
      </c>
      <c r="B58" s="7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4275.2534000000123</v>
      </c>
      <c r="S58"/>
    </row>
    <row r="59" spans="1:19" x14ac:dyDescent="0.25">
      <c r="A59" t="str">
        <f t="shared" si="13"/>
        <v/>
      </c>
      <c r="B59" s="7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4275.2534000000123</v>
      </c>
      <c r="S59"/>
    </row>
    <row r="60" spans="1:19" x14ac:dyDescent="0.25">
      <c r="A60" t="str">
        <f t="shared" si="13"/>
        <v/>
      </c>
      <c r="B60" s="7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4275.2534000000123</v>
      </c>
      <c r="S60"/>
    </row>
    <row r="61" spans="1:19" x14ac:dyDescent="0.25">
      <c r="A61" t="str">
        <f t="shared" si="13"/>
        <v/>
      </c>
      <c r="B61" s="7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4275.2534000000123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4275.2534000000123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4275.2534000000123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4275.2534000000123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4275.2534000000123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4275.2534000000123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4275.2534000000123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4275.2534000000123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4275.2534000000123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4275.2534000000123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"36, 48, 60"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AMORTIZACION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2026-03-31T16:19:37Z</dcterms:modified>
</cp:coreProperties>
</file>