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AD39FEB7-6062-4BA6-B06A-C7637F81E8C2}" xr6:coauthVersionLast="47" xr6:coauthVersionMax="47" xr10:uidLastSave="{00000000-0000-0000-0000-000000000000}"/>
  <bookViews>
    <workbookView xWindow="-120" yWindow="-120" windowWidth="20760" windowHeight="11040" firstSheet="1" activeTab="1" xr2:uid="{00000000-000D-0000-FFFF-FFFF00000000}"/>
  </bookViews>
  <sheets>
    <sheet name="Hoja1" sheetId="11" state="hidden" r:id="rId1"/>
    <sheet name="ABONO A CAPITAL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14" l="1"/>
  <c r="R8" i="14" l="1"/>
  <c r="R7" i="14"/>
  <c r="R4" i="14"/>
  <c r="E10" i="14" l="1"/>
  <c r="D10" i="14"/>
  <c r="B10" i="14" s="1"/>
  <c r="K5" i="14"/>
  <c r="D5" i="14" l="1"/>
  <c r="R6" i="14" s="1"/>
  <c r="J11" i="14"/>
  <c r="N67" i="14" l="1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R12" i="14" s="1"/>
  <c r="R15" i="14" s="1"/>
  <c r="N13" i="14"/>
  <c r="N21" i="14"/>
  <c r="N26" i="14"/>
  <c r="N63" i="14"/>
  <c r="N33" i="14"/>
  <c r="N54" i="14"/>
  <c r="N19" i="14"/>
  <c r="N56" i="14"/>
  <c r="I11" i="14"/>
  <c r="L11" i="14"/>
  <c r="K6" i="14" l="1"/>
  <c r="K7" i="14" s="1"/>
  <c r="R5" i="14"/>
  <c r="K11" i="14"/>
  <c r="H11" i="14"/>
  <c r="G11" i="14" s="1"/>
  <c r="E11" i="14" l="1"/>
  <c r="D11" i="14" s="1"/>
  <c r="J12" i="14" l="1"/>
  <c r="B11" i="14"/>
  <c r="I12" i="14" l="1"/>
  <c r="L12" i="14"/>
  <c r="H12" i="14" s="1"/>
  <c r="K12" i="14" l="1"/>
  <c r="G12" i="14"/>
  <c r="E12" i="14"/>
  <c r="D12" i="14" l="1"/>
  <c r="B12" i="14" l="1"/>
  <c r="J13" i="14"/>
  <c r="L13" i="14" l="1"/>
  <c r="H13" i="14" s="1"/>
  <c r="I13" i="14"/>
  <c r="G13" i="14" l="1"/>
  <c r="E13" i="14"/>
  <c r="K13" i="14"/>
  <c r="D13" i="14" l="1"/>
  <c r="B13" i="14" l="1"/>
  <c r="J14" i="14"/>
  <c r="I14" i="14" l="1"/>
  <c r="L14" i="14"/>
  <c r="H14" i="14" s="1"/>
  <c r="K14" i="14" l="1"/>
  <c r="G14" i="14"/>
  <c r="E14" i="14"/>
  <c r="D14" i="14" l="1"/>
  <c r="B14" i="14" l="1"/>
  <c r="J15" i="14"/>
  <c r="I15" i="14" l="1"/>
  <c r="L15" i="14"/>
  <c r="H15" i="14" s="1"/>
  <c r="K15" i="14" l="1"/>
  <c r="G15" i="14"/>
  <c r="E15" i="14"/>
  <c r="D15" i="14" l="1"/>
  <c r="B15" i="14" l="1"/>
  <c r="J16" i="14"/>
  <c r="I16" i="14" l="1"/>
  <c r="L16" i="14"/>
  <c r="H16" i="14" s="1"/>
  <c r="K16" i="14" l="1"/>
  <c r="G16" i="14"/>
  <c r="E16" i="14"/>
  <c r="D16" i="14" l="1"/>
  <c r="B16" i="14" l="1"/>
  <c r="J17" i="14"/>
  <c r="L17" i="14" l="1"/>
  <c r="H17" i="14" s="1"/>
  <c r="I17" i="14"/>
  <c r="G17" i="14" l="1"/>
  <c r="E17" i="14"/>
  <c r="K17" i="14"/>
  <c r="D17" i="14" l="1"/>
  <c r="B17" i="14" l="1"/>
  <c r="J18" i="14"/>
  <c r="I18" i="14" l="1"/>
  <c r="L18" i="14"/>
  <c r="K18" i="14" l="1"/>
  <c r="H18" i="14"/>
  <c r="G18" i="14" s="1"/>
  <c r="E18" i="14" l="1"/>
  <c r="D18" i="14" s="1"/>
  <c r="J19" i="14" l="1"/>
  <c r="B18" i="14"/>
  <c r="L19" i="14" l="1"/>
  <c r="H19" i="14" s="1"/>
  <c r="I19" i="14"/>
  <c r="G19" i="14" l="1"/>
  <c r="E19" i="14"/>
  <c r="K19" i="14"/>
  <c r="D19" i="14" l="1"/>
  <c r="B19" i="14" l="1"/>
  <c r="J20" i="14"/>
  <c r="L20" i="14" l="1"/>
  <c r="H20" i="14" s="1"/>
  <c r="I20" i="14"/>
  <c r="G20" i="14" l="1"/>
  <c r="E20" i="14"/>
  <c r="K20" i="14"/>
  <c r="D20" i="14" l="1"/>
  <c r="J21" i="14" l="1"/>
  <c r="B20" i="14"/>
  <c r="I21" i="14" l="1"/>
  <c r="L21" i="14"/>
  <c r="K21" i="14" l="1"/>
  <c r="H21" i="14"/>
  <c r="E21" i="14" s="1"/>
  <c r="G21" i="14" l="1"/>
  <c r="D21" i="14"/>
  <c r="J22" i="14" l="1"/>
  <c r="B21" i="14"/>
  <c r="L22" i="14" l="1"/>
  <c r="H22" i="14" s="1"/>
  <c r="I22" i="14"/>
  <c r="G22" i="14" l="1"/>
  <c r="E22" i="14"/>
  <c r="K22" i="14"/>
  <c r="D22" i="14" l="1"/>
  <c r="J23" i="14" l="1"/>
  <c r="B22" i="14"/>
  <c r="L23" i="14" l="1"/>
  <c r="H23" i="14" s="1"/>
  <c r="I23" i="14"/>
  <c r="G23" i="14" l="1"/>
  <c r="E23" i="14"/>
  <c r="K23" i="14"/>
  <c r="D23" i="14" l="1"/>
  <c r="J24" i="14" l="1"/>
  <c r="B23" i="14"/>
  <c r="L24" i="14" l="1"/>
  <c r="H24" i="14" s="1"/>
  <c r="I24" i="14"/>
  <c r="G24" i="14" l="1"/>
  <c r="E24" i="14"/>
  <c r="K24" i="14"/>
  <c r="D24" i="14" l="1"/>
  <c r="B24" i="14" l="1"/>
  <c r="J25" i="14"/>
  <c r="I25" i="14" l="1"/>
  <c r="L25" i="14"/>
  <c r="H25" i="14" s="1"/>
  <c r="K25" i="14" l="1"/>
  <c r="G25" i="14"/>
  <c r="E25" i="14"/>
  <c r="D25" i="14" l="1"/>
  <c r="B25" i="14" l="1"/>
  <c r="J26" i="14"/>
  <c r="I26" i="14" l="1"/>
  <c r="L26" i="14"/>
  <c r="K26" i="14" l="1"/>
  <c r="H26" i="14"/>
  <c r="G26" i="14" s="1"/>
  <c r="E26" i="14" l="1"/>
  <c r="D26" i="14" s="1"/>
  <c r="J27" i="14" l="1"/>
  <c r="B26" i="14"/>
  <c r="L27" i="14" l="1"/>
  <c r="H27" i="14" s="1"/>
  <c r="I27" i="14"/>
  <c r="G27" i="14" l="1"/>
  <c r="E27" i="14"/>
  <c r="K27" i="14"/>
  <c r="D27" i="14" l="1"/>
  <c r="B27" i="14" l="1"/>
  <c r="J28" i="14"/>
  <c r="L28" i="14" l="1"/>
  <c r="H28" i="14" s="1"/>
  <c r="I28" i="14"/>
  <c r="G28" i="14" l="1"/>
  <c r="E28" i="14"/>
  <c r="K28" i="14"/>
  <c r="D28" i="14" l="1"/>
  <c r="J29" i="14" l="1"/>
  <c r="B28" i="14"/>
  <c r="I29" i="14" l="1"/>
  <c r="L29" i="14"/>
  <c r="H29" i="14" s="1"/>
  <c r="K29" i="14" l="1"/>
  <c r="G29" i="14"/>
  <c r="E29" i="14"/>
  <c r="D29" i="14" l="1"/>
  <c r="B29" i="14" l="1"/>
  <c r="J30" i="14"/>
  <c r="L30" i="14" l="1"/>
  <c r="H30" i="14" s="1"/>
  <c r="I30" i="14"/>
  <c r="G30" i="14" l="1"/>
  <c r="E30" i="14"/>
  <c r="K30" i="14"/>
  <c r="D30" i="14" l="1"/>
  <c r="B30" i="14" l="1"/>
  <c r="J31" i="14"/>
  <c r="I31" i="14" l="1"/>
  <c r="L31" i="14"/>
  <c r="K31" i="14" l="1"/>
  <c r="H31" i="14"/>
  <c r="G31" i="14" s="1"/>
  <c r="E31" i="14" l="1"/>
  <c r="D31" i="14" s="1"/>
  <c r="J32" i="14" l="1"/>
  <c r="B31" i="14"/>
  <c r="L32" i="14" l="1"/>
  <c r="H32" i="14" s="1"/>
  <c r="I32" i="14"/>
  <c r="G32" i="14" l="1"/>
  <c r="E32" i="14"/>
  <c r="K32" i="14"/>
  <c r="D32" i="14" l="1"/>
  <c r="B32" i="14" l="1"/>
  <c r="J33" i="14"/>
  <c r="I33" i="14" l="1"/>
  <c r="L33" i="14"/>
  <c r="K33" i="14" l="1"/>
  <c r="H33" i="14"/>
  <c r="G33" i="14" s="1"/>
  <c r="E33" i="14" l="1"/>
  <c r="D33" i="14" s="1"/>
  <c r="J34" i="14" l="1"/>
  <c r="B33" i="14"/>
  <c r="I34" i="14" l="1"/>
  <c r="L34" i="14"/>
  <c r="K34" i="14" l="1"/>
  <c r="H34" i="14"/>
  <c r="G34" i="14" s="1"/>
  <c r="E34" i="14" l="1"/>
  <c r="D34" i="14" s="1"/>
  <c r="J35" i="14" l="1"/>
  <c r="B34" i="14"/>
  <c r="L35" i="14" l="1"/>
  <c r="H35" i="14" s="1"/>
  <c r="I35" i="14"/>
  <c r="G35" i="14" l="1"/>
  <c r="E35" i="14"/>
  <c r="K35" i="14"/>
  <c r="D35" i="14" l="1"/>
  <c r="B35" i="14" l="1"/>
  <c r="J36" i="14"/>
  <c r="L36" i="14" l="1"/>
  <c r="H36" i="14" s="1"/>
  <c r="I36" i="14"/>
  <c r="G36" i="14" l="1"/>
  <c r="E36" i="14"/>
  <c r="K36" i="14"/>
  <c r="D36" i="14" l="1"/>
  <c r="J37" i="14" l="1"/>
  <c r="B36" i="14"/>
  <c r="I37" i="14" l="1"/>
  <c r="L37" i="14"/>
  <c r="H37" i="14" s="1"/>
  <c r="K37" i="14" l="1"/>
  <c r="G37" i="14"/>
  <c r="E37" i="14"/>
  <c r="D37" i="14" l="1"/>
  <c r="B37" i="14" l="1"/>
  <c r="J38" i="14"/>
  <c r="L38" i="14" l="1"/>
  <c r="H38" i="14" s="1"/>
  <c r="I38" i="14"/>
  <c r="G38" i="14" l="1"/>
  <c r="E38" i="14"/>
  <c r="K38" i="14"/>
  <c r="D38" i="14" l="1"/>
  <c r="J39" i="14" l="1"/>
  <c r="B38" i="14"/>
  <c r="I39" i="14" l="1"/>
  <c r="L39" i="14"/>
  <c r="K39" i="14" l="1"/>
  <c r="H39" i="14"/>
  <c r="G39" i="14" s="1"/>
  <c r="E39" i="14" l="1"/>
  <c r="D39" i="14" s="1"/>
  <c r="J40" i="14" l="1"/>
  <c r="B39" i="14"/>
  <c r="L40" i="14" l="1"/>
  <c r="H40" i="14" s="1"/>
  <c r="I40" i="14"/>
  <c r="G40" i="14" l="1"/>
  <c r="E40" i="14"/>
  <c r="K40" i="14"/>
  <c r="D40" i="14" l="1"/>
  <c r="B40" i="14" l="1"/>
  <c r="J41" i="14"/>
  <c r="L41" i="14" l="1"/>
  <c r="H41" i="14" s="1"/>
  <c r="I41" i="14"/>
  <c r="G41" i="14" l="1"/>
  <c r="E41" i="14"/>
  <c r="K41" i="14"/>
  <c r="D41" i="14" l="1"/>
  <c r="J42" i="14" l="1"/>
  <c r="B41" i="14"/>
  <c r="I42" i="14" l="1"/>
  <c r="L42" i="14"/>
  <c r="K42" i="14" l="1"/>
  <c r="H42" i="14"/>
  <c r="G42" i="14" s="1"/>
  <c r="E42" i="14" l="1"/>
  <c r="D42" i="14" s="1"/>
  <c r="J43" i="14" l="1"/>
  <c r="B42" i="14"/>
  <c r="L43" i="14" l="1"/>
  <c r="H43" i="14" s="1"/>
  <c r="I43" i="14"/>
  <c r="G43" i="14" l="1"/>
  <c r="E43" i="14"/>
  <c r="K43" i="14"/>
  <c r="D43" i="14" l="1"/>
  <c r="B43" i="14" l="1"/>
  <c r="J44" i="14"/>
  <c r="L44" i="14" l="1"/>
  <c r="H44" i="14" s="1"/>
  <c r="I44" i="14"/>
  <c r="G44" i="14" l="1"/>
  <c r="E44" i="14"/>
  <c r="K44" i="14"/>
  <c r="D44" i="14" l="1"/>
  <c r="J45" i="14" l="1"/>
  <c r="B44" i="14"/>
  <c r="I45" i="14" l="1"/>
  <c r="L45" i="14"/>
  <c r="K45" i="14" l="1"/>
  <c r="H45" i="14"/>
  <c r="G45" i="14" s="1"/>
  <c r="E45" i="14" l="1"/>
  <c r="D45" i="14" s="1"/>
  <c r="B45" i="14" l="1"/>
  <c r="J46" i="14"/>
  <c r="L46" i="14" l="1"/>
  <c r="H46" i="14" s="1"/>
  <c r="I46" i="14"/>
  <c r="G46" i="14" l="1"/>
  <c r="E46" i="14"/>
  <c r="K46" i="14"/>
  <c r="D46" i="14" l="1"/>
  <c r="B46" i="14" l="1"/>
  <c r="J47" i="14"/>
  <c r="I47" i="14" l="1"/>
  <c r="L47" i="14"/>
  <c r="K47" i="14" l="1"/>
  <c r="H47" i="14"/>
  <c r="G47" i="14" s="1"/>
  <c r="E47" i="14" l="1"/>
  <c r="D47" i="14" s="1"/>
  <c r="J48" i="14" l="1"/>
  <c r="B47" i="14"/>
  <c r="L48" i="14" l="1"/>
  <c r="H48" i="14" s="1"/>
  <c r="I48" i="14"/>
  <c r="G48" i="14" l="1"/>
  <c r="E48" i="14"/>
  <c r="K48" i="14"/>
  <c r="D48" i="14" l="1"/>
  <c r="B48" i="14" l="1"/>
  <c r="J49" i="14"/>
  <c r="L49" i="14" l="1"/>
  <c r="H49" i="14" s="1"/>
  <c r="I49" i="14"/>
  <c r="G49" i="14" l="1"/>
  <c r="E49" i="14"/>
  <c r="K49" i="14"/>
  <c r="D49" i="14" l="1"/>
  <c r="J50" i="14" l="1"/>
  <c r="B49" i="14"/>
  <c r="I50" i="14" l="1"/>
  <c r="L50" i="14"/>
  <c r="H50" i="14" s="1"/>
  <c r="K50" i="14" l="1"/>
  <c r="G50" i="14"/>
  <c r="E50" i="14"/>
  <c r="D50" i="14" l="1"/>
  <c r="J51" i="14" l="1"/>
  <c r="B50" i="14"/>
  <c r="L51" i="14" l="1"/>
  <c r="H51" i="14" s="1"/>
  <c r="I51" i="14"/>
  <c r="G51" i="14" l="1"/>
  <c r="E51" i="14"/>
  <c r="K51" i="14"/>
  <c r="D51" i="14" l="1"/>
  <c r="B51" i="14" l="1"/>
  <c r="J52" i="14"/>
  <c r="L52" i="14" l="1"/>
  <c r="H52" i="14" s="1"/>
  <c r="I52" i="14"/>
  <c r="G52" i="14" l="1"/>
  <c r="E52" i="14"/>
  <c r="K52" i="14"/>
  <c r="D52" i="14" l="1"/>
  <c r="J53" i="14" l="1"/>
  <c r="B52" i="14"/>
  <c r="I53" i="14" l="1"/>
  <c r="L53" i="14"/>
  <c r="K53" i="14" l="1"/>
  <c r="H53" i="14"/>
  <c r="G53" i="14" s="1"/>
  <c r="E53" i="14" l="1"/>
  <c r="D53" i="14" s="1"/>
  <c r="B53" i="14" l="1"/>
  <c r="J54" i="14"/>
  <c r="L54" i="14" l="1"/>
  <c r="H54" i="14" s="1"/>
  <c r="I54" i="14"/>
  <c r="G54" i="14" l="1"/>
  <c r="E54" i="14"/>
  <c r="K54" i="14"/>
  <c r="D54" i="14" l="1"/>
  <c r="B54" i="14" l="1"/>
  <c r="J55" i="14"/>
  <c r="I55" i="14" l="1"/>
  <c r="L55" i="14"/>
  <c r="K55" i="14" l="1"/>
  <c r="H55" i="14"/>
  <c r="G55" i="14" s="1"/>
  <c r="E55" i="14" l="1"/>
  <c r="D55" i="14" s="1"/>
  <c r="J56" i="14" l="1"/>
  <c r="B55" i="14"/>
  <c r="L56" i="14" l="1"/>
  <c r="H56" i="14" s="1"/>
  <c r="I56" i="14"/>
  <c r="G56" i="14" l="1"/>
  <c r="E56" i="14"/>
  <c r="K56" i="14"/>
  <c r="D56" i="14" l="1"/>
  <c r="B56" i="14" l="1"/>
  <c r="J57" i="14"/>
  <c r="L57" i="14" l="1"/>
  <c r="H57" i="14" s="1"/>
  <c r="I57" i="14"/>
  <c r="G57" i="14" l="1"/>
  <c r="E57" i="14"/>
  <c r="K57" i="14"/>
  <c r="D57" i="14" l="1"/>
  <c r="J58" i="14" l="1"/>
  <c r="B57" i="14"/>
  <c r="I58" i="14" l="1"/>
  <c r="L58" i="14"/>
  <c r="K58" i="14" l="1"/>
  <c r="H58" i="14"/>
  <c r="G58" i="14" s="1"/>
  <c r="E58" i="14" l="1"/>
  <c r="D58" i="14" s="1"/>
  <c r="J59" i="14" l="1"/>
  <c r="B58" i="14"/>
  <c r="L59" i="14" l="1"/>
  <c r="H59" i="14" s="1"/>
  <c r="I59" i="14"/>
  <c r="G59" i="14" l="1"/>
  <c r="E59" i="14"/>
  <c r="K59" i="14"/>
  <c r="D59" i="14" l="1"/>
  <c r="B59" i="14" l="1"/>
  <c r="J60" i="14"/>
  <c r="L60" i="14" l="1"/>
  <c r="H60" i="14" s="1"/>
  <c r="I60" i="14"/>
  <c r="G60" i="14" l="1"/>
  <c r="E60" i="14"/>
  <c r="K60" i="14"/>
  <c r="D60" i="14" l="1"/>
  <c r="J61" i="14" l="1"/>
  <c r="B60" i="14"/>
  <c r="I61" i="14" l="1"/>
  <c r="L61" i="14"/>
  <c r="H61" i="14" s="1"/>
  <c r="G61" i="14" l="1"/>
  <c r="E61" i="14"/>
  <c r="K61" i="14"/>
  <c r="D61" i="14" l="1"/>
  <c r="B61" i="14" l="1"/>
  <c r="J62" i="14"/>
  <c r="L62" i="14" l="1"/>
  <c r="H62" i="14" s="1"/>
  <c r="I62" i="14"/>
  <c r="G62" i="14" l="1"/>
  <c r="E62" i="14"/>
  <c r="K62" i="14"/>
  <c r="D62" i="14" l="1"/>
  <c r="B62" i="14" l="1"/>
  <c r="J63" i="14"/>
  <c r="I63" i="14" l="1"/>
  <c r="L63" i="14"/>
  <c r="K63" i="14" l="1"/>
  <c r="H63" i="14"/>
  <c r="G63" i="14" s="1"/>
  <c r="E63" i="14" l="1"/>
  <c r="D63" i="14" s="1"/>
  <c r="J64" i="14" l="1"/>
  <c r="B63" i="14"/>
  <c r="L64" i="14" l="1"/>
  <c r="H64" i="14" s="1"/>
  <c r="I64" i="14"/>
  <c r="G64" i="14" l="1"/>
  <c r="E64" i="14"/>
  <c r="K64" i="14"/>
  <c r="D64" i="14" l="1"/>
  <c r="B64" i="14" l="1"/>
  <c r="J65" i="14"/>
  <c r="L65" i="14" l="1"/>
  <c r="H65" i="14" s="1"/>
  <c r="I65" i="14"/>
  <c r="G65" i="14" l="1"/>
  <c r="E65" i="14"/>
  <c r="K65" i="14"/>
  <c r="D65" i="14" l="1"/>
  <c r="J66" i="14" l="1"/>
  <c r="B65" i="14"/>
  <c r="I66" i="14" l="1"/>
  <c r="L66" i="14"/>
  <c r="K66" i="14" l="1"/>
  <c r="H66" i="14"/>
  <c r="E66" i="14" s="1"/>
  <c r="G66" i="14" l="1"/>
  <c r="D66" i="14"/>
  <c r="J67" i="14" l="1"/>
  <c r="B66" i="14"/>
  <c r="L67" i="14" l="1"/>
  <c r="H67" i="14" s="1"/>
  <c r="I67" i="14"/>
  <c r="G67" i="14" l="1"/>
  <c r="E67" i="14"/>
  <c r="K67" i="14"/>
  <c r="D67" i="14" l="1"/>
  <c r="B67" i="14" l="1"/>
  <c r="J68" i="14"/>
  <c r="L68" i="14" l="1"/>
  <c r="H68" i="14" s="1"/>
  <c r="I68" i="14"/>
  <c r="G68" i="14" l="1"/>
  <c r="E68" i="14"/>
  <c r="K68" i="14"/>
  <c r="D68" i="14" l="1"/>
  <c r="J69" i="14" l="1"/>
  <c r="B68" i="14"/>
  <c r="I69" i="14" l="1"/>
  <c r="L69" i="14"/>
  <c r="H69" i="14" s="1"/>
  <c r="G69" i="14" l="1"/>
  <c r="E69" i="14"/>
  <c r="K69" i="14"/>
  <c r="D69" i="14" l="1"/>
  <c r="B69" i="14" l="1"/>
  <c r="J70" i="14"/>
  <c r="L70" i="14" l="1"/>
  <c r="H70" i="14" s="1"/>
  <c r="I70" i="14"/>
  <c r="R19" i="14" s="1"/>
  <c r="G70" i="14" l="1"/>
  <c r="E70" i="14"/>
  <c r="D70" i="14" s="1"/>
  <c r="B70" i="14" s="1"/>
  <c r="R9" i="14" s="1"/>
  <c r="R10" i="14" s="1"/>
  <c r="K70" i="14"/>
  <c r="R14" i="14" l="1"/>
  <c r="R16" i="14" s="1"/>
  <c r="R20" i="14"/>
  <c r="A66" i="14"/>
  <c r="A58" i="14"/>
  <c r="A50" i="14"/>
  <c r="A42" i="14"/>
  <c r="A34" i="14"/>
  <c r="A69" i="14"/>
  <c r="A61" i="14"/>
  <c r="A53" i="14"/>
  <c r="A45" i="14"/>
  <c r="A37" i="14"/>
  <c r="A29" i="14"/>
  <c r="A21" i="14"/>
  <c r="A64" i="14"/>
  <c r="A56" i="14"/>
  <c r="A48" i="14"/>
  <c r="A40" i="14"/>
  <c r="A32" i="14"/>
  <c r="A24" i="14"/>
  <c r="A67" i="14"/>
  <c r="A59" i="14"/>
  <c r="A51" i="14"/>
  <c r="A43" i="14"/>
  <c r="A70" i="14"/>
  <c r="A62" i="14"/>
  <c r="A54" i="14"/>
  <c r="A46" i="14"/>
  <c r="A38" i="14"/>
  <c r="A30" i="14"/>
  <c r="A22" i="14"/>
  <c r="A65" i="14"/>
  <c r="A57" i="14"/>
  <c r="A49" i="14"/>
  <c r="A41" i="14"/>
  <c r="A33" i="14"/>
  <c r="A25" i="14"/>
  <c r="A68" i="14"/>
  <c r="A28" i="14"/>
  <c r="A63" i="14"/>
  <c r="A36" i="14"/>
  <c r="A23" i="14"/>
  <c r="A20" i="14"/>
  <c r="A16" i="14"/>
  <c r="A12" i="14"/>
  <c r="A60" i="14"/>
  <c r="A31" i="14"/>
  <c r="A55" i="14"/>
  <c r="A39" i="14"/>
  <c r="A19" i="14"/>
  <c r="A13" i="14"/>
  <c r="A17" i="14"/>
  <c r="A35" i="14"/>
  <c r="A52" i="14"/>
  <c r="A10" i="14"/>
  <c r="A47" i="14"/>
  <c r="A14" i="14"/>
  <c r="A44" i="14"/>
  <c r="A26" i="14"/>
  <c r="A27" i="14"/>
  <c r="A18" i="14"/>
  <c r="A15" i="14"/>
  <c r="A11" i="14"/>
  <c r="F63" i="14" l="1"/>
  <c r="M63" i="14" s="1"/>
  <c r="F65" i="14"/>
  <c r="M65" i="14" s="1"/>
  <c r="F43" i="14"/>
  <c r="M43" i="14" s="1"/>
  <c r="F56" i="14"/>
  <c r="M56" i="14" s="1"/>
  <c r="F69" i="14"/>
  <c r="M69" i="14" s="1"/>
  <c r="F42" i="14"/>
  <c r="M42" i="14" s="1"/>
  <c r="F11" i="14"/>
  <c r="F31" i="14"/>
  <c r="M31" i="14" s="1"/>
  <c r="F51" i="14"/>
  <c r="M51" i="14" s="1"/>
  <c r="F60" i="14"/>
  <c r="M60" i="14" s="1"/>
  <c r="F35" i="14"/>
  <c r="M35" i="14" s="1"/>
  <c r="F67" i="14"/>
  <c r="M67" i="14" s="1"/>
  <c r="F29" i="14"/>
  <c r="M29" i="14" s="1"/>
  <c r="F50" i="14"/>
  <c r="M50" i="14" s="1"/>
  <c r="F15" i="14"/>
  <c r="M15" i="14" s="1"/>
  <c r="F34" i="14"/>
  <c r="M34" i="14" s="1"/>
  <c r="F68" i="14"/>
  <c r="M68" i="14" s="1"/>
  <c r="F38" i="14"/>
  <c r="M38" i="14" s="1"/>
  <c r="F17" i="14"/>
  <c r="M17" i="14" s="1"/>
  <c r="F16" i="14"/>
  <c r="M16" i="14" s="1"/>
  <c r="F33" i="14"/>
  <c r="M33" i="14" s="1"/>
  <c r="F46" i="14"/>
  <c r="M46" i="14" s="1"/>
  <c r="F24" i="14"/>
  <c r="M24" i="14" s="1"/>
  <c r="F37" i="14"/>
  <c r="M37" i="14" s="1"/>
  <c r="F58" i="14"/>
  <c r="M58" i="14" s="1"/>
  <c r="F28" i="14"/>
  <c r="M28" i="14" s="1"/>
  <c r="F18" i="14"/>
  <c r="M18" i="14" s="1"/>
  <c r="F21" i="14"/>
  <c r="M21" i="14" s="1"/>
  <c r="F12" i="14"/>
  <c r="M12" i="14" s="1"/>
  <c r="F44" i="14"/>
  <c r="M44" i="14" s="1"/>
  <c r="F20" i="14"/>
  <c r="M20" i="14" s="1"/>
  <c r="F41" i="14"/>
  <c r="M41" i="14" s="1"/>
  <c r="F54" i="14"/>
  <c r="M54" i="14" s="1"/>
  <c r="F32" i="14"/>
  <c r="M32" i="14" s="1"/>
  <c r="F45" i="14"/>
  <c r="M45" i="14" s="1"/>
  <c r="F66" i="14"/>
  <c r="M66" i="14" s="1"/>
  <c r="F55" i="14"/>
  <c r="M55" i="14" s="1"/>
  <c r="F22" i="14"/>
  <c r="M22" i="14" s="1"/>
  <c r="F52" i="14"/>
  <c r="M52" i="14" s="1"/>
  <c r="F59" i="14"/>
  <c r="M59" i="14" s="1"/>
  <c r="F25" i="14"/>
  <c r="M25" i="14" s="1"/>
  <c r="F13" i="14"/>
  <c r="M13" i="14" s="1"/>
  <c r="F19" i="14"/>
  <c r="M19" i="14" s="1"/>
  <c r="F49" i="14"/>
  <c r="M49" i="14" s="1"/>
  <c r="F62" i="14"/>
  <c r="M62" i="14" s="1"/>
  <c r="F40" i="14"/>
  <c r="M40" i="14" s="1"/>
  <c r="F53" i="14"/>
  <c r="M53" i="14" s="1"/>
  <c r="F64" i="14"/>
  <c r="M64" i="14" s="1"/>
  <c r="F30" i="14"/>
  <c r="M30" i="14" s="1"/>
  <c r="F27" i="14"/>
  <c r="M27" i="14" s="1"/>
  <c r="F26" i="14"/>
  <c r="M26" i="14" s="1"/>
  <c r="F14" i="14"/>
  <c r="M14" i="14" s="1"/>
  <c r="F23" i="14"/>
  <c r="M23" i="14" s="1"/>
  <c r="F47" i="14"/>
  <c r="M47" i="14" s="1"/>
  <c r="F39" i="14"/>
  <c r="M39" i="14" s="1"/>
  <c r="F36" i="14"/>
  <c r="M36" i="14" s="1"/>
  <c r="F57" i="14"/>
  <c r="M57" i="14" s="1"/>
  <c r="F70" i="14"/>
  <c r="M70" i="14" s="1"/>
  <c r="F48" i="14"/>
  <c r="M48" i="14" s="1"/>
  <c r="F61" i="14"/>
  <c r="M61" i="14" s="1"/>
  <c r="R18" i="14" l="1"/>
  <c r="M11" i="14"/>
  <c r="R17" i="14" s="1"/>
  <c r="R11" i="14" l="1"/>
  <c r="R13" i="14" s="1"/>
  <c r="R21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13" authorId="0" shapeId="0" xr:uid="{00000000-0006-0000-0100-000001000000}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<sst xmlns="http://schemas.openxmlformats.org/spreadsheetml/2006/main" count="43" uniqueCount="40">
  <si>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</si>
  <si>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</si>
  <si>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</si>
  <si>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</si>
  <si>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</si>
  <si>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</si>
  <si>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</si>
  <si>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</si>
  <si>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</si>
  <si>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</si>
  <si>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</si>
  <si>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</si>
  <si>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</si>
  <si>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</si>
  <si>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</si>
  <si>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</si>
  <si>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</si>
  <si>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</si>
  <si>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</si>
  <si>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</si>
  <si>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</si>
  <si>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</si>
  <si>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</si>
  <si>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</si>
  <si>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</si>
  <si>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</si>
  <si>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</si>
  <si>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</si>
  <si>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</si>
  <si>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mensual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</si>
  <si>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</si>
  <si>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</si>
  <si>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</si>
  <si>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</si>
  <si>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</si>
  <si>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</si>
  <si>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</si>
  <si>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Capital</t>
  </si>
  <si>
    <t>Interes</t>
  </si>
  <si>
    <t>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</si>
</sst>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44" fontId="0" fillId="0" borderId="0" xfId="1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44" fontId="1" fillId="0" borderId="1" xfId="0" applyNumberFormat="1" applyFont="1" applyBorder="1"/>
    <xf numFmtId="0" fontId="1" fillId="0" borderId="1" xfId="0" applyFont="1" applyBorder="1"/>
    <xf numFmtId="0" fontId="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4" fontId="1" fillId="0" borderId="1" xfId="1" applyFont="1" applyBorder="1"/>
    <xf numFmtId="44" fontId="1" fillId="0" borderId="1" xfId="1" applyNumberFormat="1" applyFont="1" applyBorder="1"/>
    <xf numFmtId="10" fontId="1" fillId="0" borderId="1" xfId="0" applyNumberFormat="1" applyFont="1" applyBorder="1" applyAlignment="1">
      <alignment horizontal="center"/>
    </xf>
    <xf numFmtId="8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10" fontId="0" fillId="0" borderId="0" xfId="0" applyNumberFormat="1"/>
    <xf numFmtId="0" fontId="6" fillId="4" borderId="1" xfId="0" applyFont="1" applyFill="1" applyBorder="1" applyAlignment="1">
      <alignment horizontal="center" vertical="center" wrapText="1"/>
    </xf>
    <xf numFmtId="44" fontId="8" fillId="5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44" fontId="9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2"/>
  <sheetViews>
    <sheetView showGridLines="0" tabSelected="1" zoomScale="115" zoomScaleNormal="115" workbookViewId="0">
      <selection activeCell="D3" sqref="D3"/>
    </sheetView>
  </sheetViews>
  <sheetFormatPr baseColWidth="10" defaultRowHeight="15" x14ac:dyDescent="0.25"/>
  <cols>
    <col min="1" max="1" width="13.85546875" bestFit="1" customWidth="1"/>
    <col min="2" max="2" width="13.42578125" style="7" hidden="1" customWidth="1"/>
    <col min="3" max="3" width="5.5703125" hidden="1" customWidth="1"/>
    <col min="4" max="4" width="17.7109375" bestFit="1" customWidth="1"/>
    <col min="5" max="5" width="14.140625" hidden="1" customWidth="1"/>
    <col min="6" max="6" width="17.7109375" bestFit="1" customWidth="1"/>
    <col min="7" max="7" width="17.7109375" hidden="1" customWidth="1"/>
    <col min="8" max="8" width="13.140625" hidden="1" customWidth="1"/>
    <col min="9" max="9" width="13.140625" customWidth="1"/>
    <col min="10" max="10" width="17.28515625" hidden="1" customWidth="1"/>
    <col min="11" max="11" width="17.28515625" customWidth="1"/>
    <col min="12" max="12" width="18.85546875" hidden="1" customWidth="1"/>
    <col min="13" max="13" width="18.85546875" customWidth="1"/>
    <col min="14" max="14" width="18.85546875" hidden="1" customWidth="1"/>
    <col min="15" max="15" width="17.5703125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9" customWidth="1"/>
  </cols>
  <sheetData>
    <row r="1" spans="1:19 16383:16384" x14ac:dyDescent="0.25">
      <c r="A1" t="s">
        <v>18</v>
      </c>
      <c r="C1" t="s">
        <v>18</v>
      </c>
      <c r="S1"/>
      <c r="XFC1">
        <v>60</v>
      </c>
      <c r="XFD1" s="25">
        <v>2.3084003652398547E-2</v>
      </c>
    </row>
    <row r="2" spans="1:19 16383:16384" x14ac:dyDescent="0.25">
      <c r="XFD2" s="25"/>
    </row>
    <row r="3" spans="1:19 16383:16384" x14ac:dyDescent="0.25">
      <c r="A3" s="14" t="s">
        <v>4</v>
      </c>
      <c r="D3" s="20">
        <v>150000</v>
      </c>
      <c r="Q3" s="34" t="s">
        <v>27</v>
      </c>
      <c r="R3" s="34"/>
      <c r="XFD3" s="25"/>
    </row>
    <row r="4" spans="1:19 16383:16384" ht="15.75" x14ac:dyDescent="0.25">
      <c r="A4" s="14" t="s">
        <v>29</v>
      </c>
      <c r="D4" s="19">
        <v>60</v>
      </c>
      <c r="F4" s="24"/>
      <c r="I4" s="3" t="s">
        <v>7</v>
      </c>
      <c r="K4" s="10">
        <f>VLOOKUP(D4,$XFC$1:$XFD$5,2,0)</f>
        <v>2.3084003652398547E-2</v>
      </c>
      <c r="Q4" s="26" t="s">
        <v>31</v>
      </c>
      <c r="R4" s="27">
        <f>D3</f>
        <v>150000</v>
      </c>
      <c r="XFD4" s="25"/>
    </row>
    <row r="5" spans="1:19 16383:16384" ht="15.75" x14ac:dyDescent="0.25">
      <c r="A5" s="14" t="s">
        <v>5</v>
      </c>
      <c r="D5" s="21">
        <f>-PMT(K4,D4,D3,,0)</f>
        <v>4643.335443037975</v>
      </c>
      <c r="I5" s="3" t="s">
        <v>8</v>
      </c>
      <c r="J5" s="13"/>
      <c r="K5" s="10">
        <f>K4/1.16</f>
        <v>1.9900003148619439E-2</v>
      </c>
      <c r="Q5" s="16" t="s">
        <v>35</v>
      </c>
      <c r="R5" s="17">
        <f>D6</f>
        <v>278600.12658227852</v>
      </c>
      <c r="XFD5" s="25"/>
    </row>
    <row r="6" spans="1:19 16383:16384" ht="15.75" x14ac:dyDescent="0.25">
      <c r="A6" s="14" t="s">
        <v>6</v>
      </c>
      <c r="D6" s="12">
        <f>D4*D5</f>
        <v>278600.12658227852</v>
      </c>
      <c r="I6" s="23" t="s">
        <v>28</v>
      </c>
      <c r="K6" s="22">
        <f>(D6-D3)/D3/D4</f>
        <v>1.4288902953586502E-2</v>
      </c>
      <c r="Q6" s="26" t="s">
        <v>32</v>
      </c>
      <c r="R6" s="27">
        <f>D5</f>
        <v>4643.335443037975</v>
      </c>
    </row>
    <row r="7" spans="1:19 16383:16384" ht="15.75" x14ac:dyDescent="0.25">
      <c r="E7" s="1"/>
      <c r="I7" s="3" t="s">
        <v>14</v>
      </c>
      <c r="K7" s="10">
        <f>K6/1.16</f>
        <v>1.2318019787574571E-2</v>
      </c>
      <c r="Q7" s="16" t="s">
        <v>17</v>
      </c>
      <c r="R7" s="17">
        <f>SUM(O10:O133)</f>
        <v>0</v>
      </c>
      <c r="S7" s="1"/>
    </row>
    <row r="8" spans="1:19 16383:16384" ht="15.75" x14ac:dyDescent="0.25">
      <c r="E8" s="1"/>
      <c r="Q8" s="26" t="s">
        <v>30</v>
      </c>
      <c r="R8" s="33">
        <f>D4</f>
        <v>60</v>
      </c>
      <c r="S8"/>
    </row>
    <row r="9" spans="1:19 16383:16384" ht="30" x14ac:dyDescent="0.25">
      <c r="A9" s="14" t="s">
        <v>0</v>
      </c>
      <c r="B9" s="15"/>
      <c r="C9" s="14" t="s">
        <v>9</v>
      </c>
      <c r="D9" s="14" t="s">
        <v>3</v>
      </c>
      <c r="E9" s="14" t="s">
        <v>10</v>
      </c>
      <c r="F9" s="14" t="s">
        <v>24</v>
      </c>
      <c r="G9" s="14" t="s">
        <v>17</v>
      </c>
      <c r="H9" s="14" t="s">
        <v>11</v>
      </c>
      <c r="I9" s="14" t="s">
        <v>25</v>
      </c>
      <c r="J9" s="14" t="s">
        <v>1</v>
      </c>
      <c r="K9" s="14" t="s">
        <v>13</v>
      </c>
      <c r="L9" s="14" t="s">
        <v>13</v>
      </c>
      <c r="M9" s="14" t="s">
        <v>2</v>
      </c>
      <c r="N9" s="14" t="s">
        <v>12</v>
      </c>
      <c r="O9" s="14" t="s">
        <v>26</v>
      </c>
      <c r="Q9" s="16" t="s">
        <v>20</v>
      </c>
      <c r="R9" s="28">
        <f>IFERROR(VLOOKUP("",$B$9:$C$70,2,0),MAX($C:$C))</f>
        <v>60</v>
      </c>
      <c r="S9"/>
    </row>
    <row r="10" spans="1:19 16383:16384" ht="15.75" x14ac:dyDescent="0.25">
      <c r="A10">
        <f t="shared" ref="A10:A41" si="0">IF(C10&lt;=$R$9,C10,"")</f>
        <v>0</v>
      </c>
      <c r="B10" s="8">
        <f t="shared" ref="B10:B70" si="1">D10</f>
        <v>150000</v>
      </c>
      <c r="C10" s="2">
        <v>0</v>
      </c>
      <c r="D10" s="1">
        <f>D3</f>
        <v>150000</v>
      </c>
      <c r="E10" s="1">
        <f>D3</f>
        <v>150000</v>
      </c>
      <c r="F10" s="1"/>
      <c r="G10" s="1"/>
      <c r="L10" s="6"/>
      <c r="M10" s="6"/>
      <c r="N10" s="1"/>
      <c r="Q10" s="26" t="s">
        <v>16</v>
      </c>
      <c r="R10" s="32">
        <f>D4-R9</f>
        <v>0</v>
      </c>
      <c r="S10" s="5"/>
    </row>
    <row r="11" spans="1:19 16383:16384" ht="15.75" x14ac:dyDescent="0.25">
      <c r="A11">
        <f t="shared" si="0"/>
        <v>1</v>
      </c>
      <c r="B11" s="8">
        <f t="shared" si="1"/>
        <v>148819.2651048218</v>
      </c>
      <c r="C11" s="2">
        <v>1</v>
      </c>
      <c r="D11" s="1">
        <f>IFERROR(IF(E11&gt;=0.1,E10-H11-O11,""),"")</f>
        <v>148819.2651048218</v>
      </c>
      <c r="E11" s="1">
        <f t="shared" ref="E11:E70" si="2">E10-H11-O11</f>
        <v>148819.2651048218</v>
      </c>
      <c r="F11" s="1">
        <f t="shared" ref="F11:F42" si="3">IFERROR(IF(A11&lt;$R$9,IFERROR(IF(H11&gt;=0,N11-J11-L11,""),""),IF(A11=$R$9,D10,"")),"")</f>
        <v>1180.7348951781928</v>
      </c>
      <c r="G11" s="1">
        <f t="shared" ref="G11:G70" si="4">IFERROR(IF(H11&gt;=0,N11-J11-L11,""),"")</f>
        <v>1180.7348951781928</v>
      </c>
      <c r="H11" s="1">
        <f t="shared" ref="H11:H70" si="5">N11-J11-L11</f>
        <v>1180.7348951781928</v>
      </c>
      <c r="I11" s="1">
        <f t="shared" ref="I11:I70" si="6">IFERROR(IF(J11&gt;=0,D10*$K$5,""),"")</f>
        <v>2985.0004722929157</v>
      </c>
      <c r="J11" s="1">
        <f t="shared" ref="J11:J70" si="7">D10*$K$5</f>
        <v>2985.0004722929157</v>
      </c>
      <c r="K11" s="1">
        <f t="shared" ref="K11:K70" si="8">IFERROR(IF(L11&gt;=0,I11*16%,""),"")</f>
        <v>477.60007556686651</v>
      </c>
      <c r="L11" s="1">
        <f t="shared" ref="L11:L70" si="9">J11*16%</f>
        <v>477.60007556686651</v>
      </c>
      <c r="M11" s="1">
        <f t="shared" ref="M11:M42" si="10">IFERROR(IF(A11&lt;$R$9,N11,F11+I11+K11),"")</f>
        <v>4643.335443037975</v>
      </c>
      <c r="N11" s="5">
        <f t="shared" ref="N11:N70" si="11">$D$5</f>
        <v>4643.335443037975</v>
      </c>
      <c r="P11" s="1"/>
      <c r="Q11" s="16" t="s">
        <v>15</v>
      </c>
      <c r="R11" s="17">
        <f>(R17-D3)/1.16</f>
        <v>110862.17808817104</v>
      </c>
      <c r="S11"/>
    </row>
    <row r="12" spans="1:19 16383:16384" ht="15.75" x14ac:dyDescent="0.25">
      <c r="A12">
        <f t="shared" si="0"/>
        <v>2</v>
      </c>
      <c r="B12" s="8">
        <f t="shared" si="1"/>
        <v>147611.27412101079</v>
      </c>
      <c r="C12" s="2">
        <v>2</v>
      </c>
      <c r="D12" s="1">
        <f t="shared" ref="D12:D70" si="12">IFERROR(IF(E12&gt;=0.1,E11-H12-O12,""),"")</f>
        <v>147611.27412101079</v>
      </c>
      <c r="E12" s="1">
        <f t="shared" si="2"/>
        <v>147611.27412101079</v>
      </c>
      <c r="F12" s="1">
        <f t="shared" si="3"/>
        <v>1207.9909838110009</v>
      </c>
      <c r="G12" s="1">
        <f t="shared" si="4"/>
        <v>1207.9909838110009</v>
      </c>
      <c r="H12" s="1">
        <f t="shared" si="5"/>
        <v>1207.9909838110009</v>
      </c>
      <c r="I12" s="1">
        <f t="shared" si="6"/>
        <v>2961.5038441611846</v>
      </c>
      <c r="J12" s="1">
        <f t="shared" si="7"/>
        <v>2961.5038441611846</v>
      </c>
      <c r="K12" s="1">
        <f t="shared" si="8"/>
        <v>473.84061506578956</v>
      </c>
      <c r="L12" s="1">
        <f t="shared" si="9"/>
        <v>473.84061506578956</v>
      </c>
      <c r="M12" s="1">
        <f t="shared" si="10"/>
        <v>4643.335443037975</v>
      </c>
      <c r="N12" s="1">
        <f t="shared" si="11"/>
        <v>4643.335443037975</v>
      </c>
      <c r="P12" s="1"/>
      <c r="Q12" s="26" t="s">
        <v>22</v>
      </c>
      <c r="R12" s="27">
        <f>(D6-D3)/1.16</f>
        <v>110862.17808817115</v>
      </c>
      <c r="S12"/>
    </row>
    <row r="13" spans="1:19 16383:16384" ht="15.75" x14ac:dyDescent="0.25">
      <c r="A13">
        <f t="shared" si="0"/>
        <v>3</v>
      </c>
      <c r="B13" s="8">
        <f t="shared" si="1"/>
        <v>146375.39786891744</v>
      </c>
      <c r="C13" s="2">
        <v>3</v>
      </c>
      <c r="D13" s="1">
        <f t="shared" si="12"/>
        <v>146375.39786891744</v>
      </c>
      <c r="E13" s="1">
        <f t="shared" si="2"/>
        <v>146375.39786891744</v>
      </c>
      <c r="F13" s="1">
        <f t="shared" si="3"/>
        <v>1235.8762520933583</v>
      </c>
      <c r="G13" s="1">
        <f t="shared" si="4"/>
        <v>1235.8762520933583</v>
      </c>
      <c r="H13" s="1">
        <f t="shared" si="5"/>
        <v>1235.8762520933583</v>
      </c>
      <c r="I13" s="1">
        <f t="shared" si="6"/>
        <v>2937.4648197798419</v>
      </c>
      <c r="J13" s="1">
        <f t="shared" si="7"/>
        <v>2937.4648197798419</v>
      </c>
      <c r="K13" s="1">
        <f t="shared" si="8"/>
        <v>469.99437116477475</v>
      </c>
      <c r="L13" s="1">
        <f t="shared" si="9"/>
        <v>469.99437116477475</v>
      </c>
      <c r="M13" s="1">
        <f t="shared" si="10"/>
        <v>4643.335443037975</v>
      </c>
      <c r="N13" s="1">
        <f t="shared" si="11"/>
        <v>4643.335443037975</v>
      </c>
      <c r="O13" s="4"/>
      <c r="P13" s="1"/>
      <c r="Q13" s="29" t="s">
        <v>33</v>
      </c>
      <c r="R13" s="31">
        <f>R12-R11</f>
        <v>0</v>
      </c>
      <c r="S13"/>
    </row>
    <row r="14" spans="1:19 16383:16384" ht="15.75" x14ac:dyDescent="0.25">
      <c r="A14">
        <f t="shared" si="0"/>
        <v>4</v>
      </c>
      <c r="B14" s="8">
        <f t="shared" si="1"/>
        <v>145110.99264490686</v>
      </c>
      <c r="C14" s="2">
        <v>4</v>
      </c>
      <c r="D14" s="1">
        <f t="shared" si="12"/>
        <v>145110.99264490686</v>
      </c>
      <c r="E14" s="1">
        <f t="shared" si="2"/>
        <v>145110.99264490686</v>
      </c>
      <c r="F14" s="1">
        <f t="shared" si="3"/>
        <v>1264.4052240105939</v>
      </c>
      <c r="G14" s="1">
        <f t="shared" si="4"/>
        <v>1264.4052240105939</v>
      </c>
      <c r="H14" s="1">
        <f t="shared" si="5"/>
        <v>1264.4052240105939</v>
      </c>
      <c r="I14" s="1">
        <f t="shared" si="6"/>
        <v>2912.8708784718801</v>
      </c>
      <c r="J14" s="1">
        <f t="shared" si="7"/>
        <v>2912.8708784718801</v>
      </c>
      <c r="K14" s="1">
        <f t="shared" si="8"/>
        <v>466.05934055550085</v>
      </c>
      <c r="L14" s="1">
        <f t="shared" si="9"/>
        <v>466.05934055550085</v>
      </c>
      <c r="M14" s="1">
        <f t="shared" si="10"/>
        <v>4643.335443037975</v>
      </c>
      <c r="N14" s="1">
        <f t="shared" si="11"/>
        <v>4643.335443037975</v>
      </c>
      <c r="P14" s="1"/>
      <c r="Q14" s="18" t="s">
        <v>21</v>
      </c>
      <c r="R14" s="17">
        <f>SUM(K10:K70)</f>
        <v>17737.94849410739</v>
      </c>
      <c r="S14" s="11"/>
    </row>
    <row r="15" spans="1:19 16383:16384" ht="15.75" x14ac:dyDescent="0.25">
      <c r="A15">
        <f t="shared" si="0"/>
        <v>5</v>
      </c>
      <c r="B15" s="8">
        <f t="shared" si="1"/>
        <v>143817.39988608711</v>
      </c>
      <c r="C15" s="2">
        <v>5</v>
      </c>
      <c r="D15" s="1">
        <f t="shared" si="12"/>
        <v>143817.39988608711</v>
      </c>
      <c r="E15" s="1">
        <f t="shared" si="2"/>
        <v>143817.39988608711</v>
      </c>
      <c r="F15" s="1">
        <f t="shared" si="3"/>
        <v>1293.592758819766</v>
      </c>
      <c r="G15" s="1">
        <f t="shared" si="4"/>
        <v>1293.592758819766</v>
      </c>
      <c r="H15" s="1">
        <f t="shared" si="5"/>
        <v>1293.592758819766</v>
      </c>
      <c r="I15" s="1">
        <f t="shared" si="6"/>
        <v>2887.7092105329389</v>
      </c>
      <c r="J15" s="1">
        <f t="shared" si="7"/>
        <v>2887.7092105329389</v>
      </c>
      <c r="K15" s="1">
        <f t="shared" si="8"/>
        <v>462.03347368527022</v>
      </c>
      <c r="L15" s="1">
        <f t="shared" si="9"/>
        <v>462.03347368527022</v>
      </c>
      <c r="M15" s="1">
        <f t="shared" si="10"/>
        <v>4643.335443037975</v>
      </c>
      <c r="N15" s="1">
        <f t="shared" si="11"/>
        <v>4643.335443037975</v>
      </c>
      <c r="P15" s="1"/>
      <c r="Q15" s="26" t="s">
        <v>23</v>
      </c>
      <c r="R15" s="27">
        <f>R12*16%</f>
        <v>17737.948494107382</v>
      </c>
    </row>
    <row r="16" spans="1:19 16383:16384" ht="15.75" x14ac:dyDescent="0.25">
      <c r="A16">
        <f t="shared" si="0"/>
        <v>6</v>
      </c>
      <c r="B16" s="8">
        <f t="shared" si="1"/>
        <v>142493.94582729804</v>
      </c>
      <c r="C16" s="2">
        <v>6</v>
      </c>
      <c r="D16" s="1">
        <f t="shared" si="12"/>
        <v>142493.94582729804</v>
      </c>
      <c r="E16" s="1">
        <f t="shared" si="2"/>
        <v>142493.94582729804</v>
      </c>
      <c r="F16" s="1">
        <f t="shared" si="3"/>
        <v>1323.4540587890774</v>
      </c>
      <c r="G16" s="1">
        <f t="shared" si="4"/>
        <v>1323.4540587890774</v>
      </c>
      <c r="H16" s="1">
        <f t="shared" si="5"/>
        <v>1323.4540587890774</v>
      </c>
      <c r="I16" s="1">
        <f t="shared" si="6"/>
        <v>2861.9667105593944</v>
      </c>
      <c r="J16" s="1">
        <f t="shared" si="7"/>
        <v>2861.9667105593944</v>
      </c>
      <c r="K16" s="1">
        <f t="shared" si="8"/>
        <v>457.9146736895031</v>
      </c>
      <c r="L16" s="1">
        <f t="shared" si="9"/>
        <v>457.9146736895031</v>
      </c>
      <c r="M16" s="1">
        <f t="shared" si="10"/>
        <v>4643.335443037975</v>
      </c>
      <c r="N16" s="1">
        <f t="shared" si="11"/>
        <v>4643.335443037975</v>
      </c>
      <c r="P16" s="1"/>
      <c r="Q16" s="30" t="s">
        <v>34</v>
      </c>
      <c r="R16" s="31">
        <f>R15-R14</f>
        <v>0</v>
      </c>
    </row>
    <row r="17" spans="1:20" ht="15.75" x14ac:dyDescent="0.25">
      <c r="A17">
        <f t="shared" si="0"/>
        <v>7</v>
      </c>
      <c r="B17" s="8">
        <f t="shared" si="1"/>
        <v>141139.9411501821</v>
      </c>
      <c r="C17" s="2">
        <v>7</v>
      </c>
      <c r="D17" s="1">
        <f t="shared" si="12"/>
        <v>141139.9411501821</v>
      </c>
      <c r="E17" s="1">
        <f t="shared" si="2"/>
        <v>141139.9411501821</v>
      </c>
      <c r="F17" s="1">
        <f t="shared" si="3"/>
        <v>1354.0046771159462</v>
      </c>
      <c r="G17" s="1">
        <f t="shared" si="4"/>
        <v>1354.0046771159462</v>
      </c>
      <c r="H17" s="1">
        <f t="shared" si="5"/>
        <v>1354.0046771159462</v>
      </c>
      <c r="I17" s="1">
        <f t="shared" si="6"/>
        <v>2835.6299706224386</v>
      </c>
      <c r="J17" s="1">
        <f t="shared" si="7"/>
        <v>2835.6299706224386</v>
      </c>
      <c r="K17" s="1">
        <f t="shared" si="8"/>
        <v>453.7007952995902</v>
      </c>
      <c r="L17" s="1">
        <f t="shared" si="9"/>
        <v>453.7007952995902</v>
      </c>
      <c r="M17" s="1">
        <f t="shared" si="10"/>
        <v>4643.335443037975</v>
      </c>
      <c r="N17" s="1">
        <f t="shared" si="11"/>
        <v>4643.335443037975</v>
      </c>
      <c r="P17" s="1"/>
      <c r="Q17" s="16" t="s">
        <v>19</v>
      </c>
      <c r="R17" s="17">
        <f>SUM(M:M)+SUM(O:O)</f>
        <v>278600.1265822784</v>
      </c>
    </row>
    <row r="18" spans="1:20" ht="15.75" x14ac:dyDescent="0.25">
      <c r="A18">
        <f t="shared" si="0"/>
        <v>8</v>
      </c>
      <c r="B18" s="8">
        <f t="shared" si="1"/>
        <v>139754.68062415425</v>
      </c>
      <c r="C18" s="2">
        <v>8</v>
      </c>
      <c r="D18" s="1">
        <f t="shared" si="12"/>
        <v>139754.68062415425</v>
      </c>
      <c r="E18" s="1">
        <f t="shared" si="2"/>
        <v>139754.68062415425</v>
      </c>
      <c r="F18" s="1">
        <f t="shared" si="3"/>
        <v>1385.2605260278553</v>
      </c>
      <c r="G18" s="1">
        <f t="shared" si="4"/>
        <v>1385.2605260278553</v>
      </c>
      <c r="H18" s="1">
        <f t="shared" si="5"/>
        <v>1385.2605260278553</v>
      </c>
      <c r="I18" s="1">
        <f t="shared" si="6"/>
        <v>2808.6852732845859</v>
      </c>
      <c r="J18" s="1">
        <f t="shared" si="7"/>
        <v>2808.6852732845859</v>
      </c>
      <c r="K18" s="1">
        <f t="shared" si="8"/>
        <v>449.38964372553374</v>
      </c>
      <c r="L18" s="1">
        <f t="shared" si="9"/>
        <v>449.38964372553374</v>
      </c>
      <c r="M18" s="1">
        <f t="shared" si="10"/>
        <v>4643.335443037975</v>
      </c>
      <c r="N18" s="1">
        <f t="shared" si="11"/>
        <v>4643.335443037975</v>
      </c>
      <c r="P18" s="1"/>
      <c r="Q18" s="26" t="s">
        <v>37</v>
      </c>
      <c r="R18" s="27">
        <f>SUM(F10:F70)+SUM(O10:O70)</f>
        <v>150000.00000000003</v>
      </c>
      <c r="S18"/>
    </row>
    <row r="19" spans="1:20" ht="15.75" x14ac:dyDescent="0.25">
      <c r="A19">
        <f t="shared" si="0"/>
        <v>9</v>
      </c>
      <c r="B19" s="8">
        <f t="shared" si="1"/>
        <v>138337.44273908404</v>
      </c>
      <c r="C19" s="2">
        <v>9</v>
      </c>
      <c r="D19" s="1">
        <f t="shared" si="12"/>
        <v>138337.44273908404</v>
      </c>
      <c r="E19" s="1">
        <f t="shared" si="2"/>
        <v>138337.44273908404</v>
      </c>
      <c r="F19" s="1">
        <f t="shared" si="3"/>
        <v>1417.2378850702055</v>
      </c>
      <c r="G19" s="1">
        <f t="shared" si="4"/>
        <v>1417.2378850702055</v>
      </c>
      <c r="H19" s="1">
        <f t="shared" si="5"/>
        <v>1417.2378850702055</v>
      </c>
      <c r="I19" s="1">
        <f t="shared" si="6"/>
        <v>2781.1185844549736</v>
      </c>
      <c r="J19" s="1">
        <f t="shared" si="7"/>
        <v>2781.1185844549736</v>
      </c>
      <c r="K19" s="1">
        <f t="shared" si="8"/>
        <v>444.97897351279579</v>
      </c>
      <c r="L19" s="1">
        <f t="shared" si="9"/>
        <v>444.97897351279579</v>
      </c>
      <c r="M19" s="1">
        <f t="shared" si="10"/>
        <v>4643.335443037975</v>
      </c>
      <c r="N19" s="1">
        <f t="shared" si="11"/>
        <v>4643.335443037975</v>
      </c>
      <c r="P19" s="1"/>
      <c r="Q19" s="26" t="s">
        <v>38</v>
      </c>
      <c r="R19" s="27">
        <f>SUM(I10:I70)</f>
        <v>110862.17808817115</v>
      </c>
      <c r="S19"/>
    </row>
    <row r="20" spans="1:20" ht="15.75" x14ac:dyDescent="0.25">
      <c r="A20">
        <f t="shared" si="0"/>
        <v>10</v>
      </c>
      <c r="B20" s="8">
        <f t="shared" si="1"/>
        <v>136887.48932949855</v>
      </c>
      <c r="C20" s="2">
        <v>10</v>
      </c>
      <c r="D20" s="1">
        <f t="shared" si="12"/>
        <v>136887.48932949855</v>
      </c>
      <c r="E20" s="1">
        <f t="shared" si="2"/>
        <v>136887.48932949855</v>
      </c>
      <c r="F20" s="1">
        <f t="shared" si="3"/>
        <v>1449.9534095854838</v>
      </c>
      <c r="G20" s="1">
        <f t="shared" si="4"/>
        <v>1449.9534095854838</v>
      </c>
      <c r="H20" s="1">
        <f t="shared" si="5"/>
        <v>1449.9534095854838</v>
      </c>
      <c r="I20" s="1">
        <f t="shared" si="6"/>
        <v>2752.9155460797338</v>
      </c>
      <c r="J20" s="1">
        <f t="shared" si="7"/>
        <v>2752.9155460797338</v>
      </c>
      <c r="K20" s="1">
        <f t="shared" si="8"/>
        <v>440.4664873727574</v>
      </c>
      <c r="L20" s="1">
        <f t="shared" si="9"/>
        <v>440.4664873727574</v>
      </c>
      <c r="M20" s="1">
        <f t="shared" si="10"/>
        <v>4643.335443037975</v>
      </c>
      <c r="N20" s="1">
        <f t="shared" si="11"/>
        <v>4643.335443037975</v>
      </c>
      <c r="O20" s="4"/>
      <c r="P20" s="1"/>
      <c r="Q20" s="26" t="s">
        <v>39</v>
      </c>
      <c r="R20" s="27">
        <f>SUM(K10:K70)</f>
        <v>17737.94849410739</v>
      </c>
      <c r="S20" s="1"/>
      <c r="T20" s="1"/>
    </row>
    <row r="21" spans="1:20" ht="15.75" x14ac:dyDescent="0.25">
      <c r="A21">
        <f t="shared" si="0"/>
        <v>11</v>
      </c>
      <c r="B21" s="8">
        <f t="shared" si="1"/>
        <v>135404.06519011038</v>
      </c>
      <c r="C21" s="2">
        <v>11</v>
      </c>
      <c r="D21" s="1">
        <f t="shared" si="12"/>
        <v>135404.06519011038</v>
      </c>
      <c r="E21" s="1">
        <f t="shared" si="2"/>
        <v>135404.06519011038</v>
      </c>
      <c r="F21" s="1">
        <f t="shared" si="3"/>
        <v>1483.4241393881632</v>
      </c>
      <c r="G21" s="1">
        <f t="shared" si="4"/>
        <v>1483.4241393881632</v>
      </c>
      <c r="H21" s="1">
        <f t="shared" si="5"/>
        <v>1483.4241393881632</v>
      </c>
      <c r="I21" s="1">
        <f t="shared" si="6"/>
        <v>2724.0614686636309</v>
      </c>
      <c r="J21" s="1">
        <f t="shared" si="7"/>
        <v>2724.0614686636309</v>
      </c>
      <c r="K21" s="1">
        <f t="shared" si="8"/>
        <v>435.84983498618095</v>
      </c>
      <c r="L21" s="1">
        <f t="shared" si="9"/>
        <v>435.84983498618095</v>
      </c>
      <c r="M21" s="1">
        <f t="shared" si="10"/>
        <v>4643.335443037975</v>
      </c>
      <c r="N21" s="1">
        <f t="shared" si="11"/>
        <v>4643.335443037975</v>
      </c>
      <c r="P21" s="1"/>
      <c r="Q21" s="30" t="s">
        <v>36</v>
      </c>
      <c r="R21" s="31">
        <f>R5-R17</f>
        <v>0</v>
      </c>
      <c r="S21" s="1"/>
      <c r="T21" s="1"/>
    </row>
    <row r="22" spans="1:20" x14ac:dyDescent="0.25">
      <c r="A22">
        <f t="shared" si="0"/>
        <v>12</v>
      </c>
      <c r="B22" s="8">
        <f t="shared" si="1"/>
        <v>133886.39768247053</v>
      </c>
      <c r="C22" s="2">
        <v>12</v>
      </c>
      <c r="D22" s="1">
        <f t="shared" si="12"/>
        <v>133886.39768247053</v>
      </c>
      <c r="E22" s="1">
        <f t="shared" si="2"/>
        <v>133886.39768247053</v>
      </c>
      <c r="F22" s="1">
        <f t="shared" si="3"/>
        <v>1517.6675076398556</v>
      </c>
      <c r="G22" s="1">
        <f t="shared" si="4"/>
        <v>1517.6675076398556</v>
      </c>
      <c r="H22" s="1">
        <f t="shared" si="5"/>
        <v>1517.6675076398556</v>
      </c>
      <c r="I22" s="1">
        <f t="shared" si="6"/>
        <v>2694.5413236190684</v>
      </c>
      <c r="J22" s="1">
        <f t="shared" si="7"/>
        <v>2694.5413236190684</v>
      </c>
      <c r="K22" s="1">
        <f t="shared" si="8"/>
        <v>431.12661177905096</v>
      </c>
      <c r="L22" s="1">
        <f t="shared" si="9"/>
        <v>431.12661177905096</v>
      </c>
      <c r="M22" s="1">
        <f t="shared" si="10"/>
        <v>4643.335443037975</v>
      </c>
      <c r="N22" s="1">
        <f t="shared" si="11"/>
        <v>4643.335443037975</v>
      </c>
      <c r="O22" s="4"/>
      <c r="P22" s="1"/>
      <c r="S22" s="1"/>
      <c r="T22" s="1"/>
    </row>
    <row r="23" spans="1:20" x14ac:dyDescent="0.25">
      <c r="A23">
        <f t="shared" si="0"/>
        <v>13</v>
      </c>
      <c r="B23" s="8">
        <f t="shared" si="1"/>
        <v>132333.69633254118</v>
      </c>
      <c r="C23" s="2">
        <v>13</v>
      </c>
      <c r="D23" s="1">
        <f t="shared" si="12"/>
        <v>132333.69633254118</v>
      </c>
      <c r="E23" s="1">
        <f t="shared" si="2"/>
        <v>132333.69633254118</v>
      </c>
      <c r="F23" s="1">
        <f t="shared" si="3"/>
        <v>1552.7013499293407</v>
      </c>
      <c r="G23" s="1">
        <f t="shared" si="4"/>
        <v>1552.7013499293407</v>
      </c>
      <c r="H23" s="1">
        <f t="shared" si="5"/>
        <v>1552.7013499293407</v>
      </c>
      <c r="I23" s="1">
        <f t="shared" si="6"/>
        <v>2664.3397354384779</v>
      </c>
      <c r="J23" s="1">
        <f t="shared" si="7"/>
        <v>2664.3397354384779</v>
      </c>
      <c r="K23" s="1">
        <f t="shared" si="8"/>
        <v>426.29435767015644</v>
      </c>
      <c r="L23" s="1">
        <f t="shared" si="9"/>
        <v>426.29435767015644</v>
      </c>
      <c r="M23" s="1">
        <f t="shared" si="10"/>
        <v>4643.335443037975</v>
      </c>
      <c r="N23" s="1">
        <f t="shared" si="11"/>
        <v>4643.335443037975</v>
      </c>
      <c r="P23" s="1"/>
      <c r="S23"/>
    </row>
    <row r="24" spans="1:20" x14ac:dyDescent="0.25">
      <c r="A24">
        <f t="shared" si="0"/>
        <v>14</v>
      </c>
      <c r="B24" s="8">
        <f t="shared" si="1"/>
        <v>130745.15241897898</v>
      </c>
      <c r="C24" s="2">
        <v>14</v>
      </c>
      <c r="D24" s="1">
        <f t="shared" si="12"/>
        <v>130745.15241897898</v>
      </c>
      <c r="E24" s="1">
        <f t="shared" si="2"/>
        <v>130745.15241897898</v>
      </c>
      <c r="F24" s="1">
        <f t="shared" si="3"/>
        <v>1588.5439135621941</v>
      </c>
      <c r="G24" s="1">
        <f t="shared" si="4"/>
        <v>1588.5439135621941</v>
      </c>
      <c r="H24" s="1">
        <f t="shared" si="5"/>
        <v>1588.5439135621941</v>
      </c>
      <c r="I24" s="1">
        <f t="shared" si="6"/>
        <v>2633.440973686018</v>
      </c>
      <c r="J24" s="1">
        <f t="shared" si="7"/>
        <v>2633.440973686018</v>
      </c>
      <c r="K24" s="1">
        <f t="shared" si="8"/>
        <v>421.35055578976289</v>
      </c>
      <c r="L24" s="1">
        <f t="shared" si="9"/>
        <v>421.35055578976289</v>
      </c>
      <c r="M24" s="1">
        <f t="shared" si="10"/>
        <v>4643.335443037975</v>
      </c>
      <c r="N24" s="1">
        <f t="shared" si="11"/>
        <v>4643.335443037975</v>
      </c>
      <c r="P24" s="1"/>
      <c r="S24"/>
    </row>
    <row r="25" spans="1:20" x14ac:dyDescent="0.25">
      <c r="A25">
        <f t="shared" si="0"/>
        <v>15</v>
      </c>
      <c r="B25" s="8">
        <f t="shared" si="1"/>
        <v>129119.93855191412</v>
      </c>
      <c r="C25" s="2">
        <v>15</v>
      </c>
      <c r="D25" s="1">
        <f t="shared" si="12"/>
        <v>129119.93855191412</v>
      </c>
      <c r="E25" s="1">
        <f t="shared" si="2"/>
        <v>129119.93855191412</v>
      </c>
      <c r="F25" s="1">
        <f t="shared" si="3"/>
        <v>1625.2138670648592</v>
      </c>
      <c r="G25" s="1">
        <f t="shared" si="4"/>
        <v>1625.2138670648592</v>
      </c>
      <c r="H25" s="1">
        <f t="shared" si="5"/>
        <v>1625.2138670648592</v>
      </c>
      <c r="I25" s="1">
        <f t="shared" si="6"/>
        <v>2601.8289448044102</v>
      </c>
      <c r="J25" s="1">
        <f t="shared" si="7"/>
        <v>2601.8289448044102</v>
      </c>
      <c r="K25" s="1">
        <f t="shared" si="8"/>
        <v>416.29263116870561</v>
      </c>
      <c r="L25" s="1">
        <f t="shared" si="9"/>
        <v>416.29263116870561</v>
      </c>
      <c r="M25" s="1">
        <f t="shared" si="10"/>
        <v>4643.335443037975</v>
      </c>
      <c r="N25" s="1">
        <f t="shared" si="11"/>
        <v>4643.335443037975</v>
      </c>
      <c r="P25" s="1"/>
      <c r="S25"/>
    </row>
    <row r="26" spans="1:20" x14ac:dyDescent="0.25">
      <c r="A26">
        <f t="shared" si="0"/>
        <v>16</v>
      </c>
      <c r="B26" s="8">
        <f t="shared" si="1"/>
        <v>127457.208242006</v>
      </c>
      <c r="C26" s="2">
        <v>16</v>
      </c>
      <c r="D26" s="1">
        <f t="shared" si="12"/>
        <v>127457.208242006</v>
      </c>
      <c r="E26" s="1">
        <f t="shared" si="2"/>
        <v>127457.208242006</v>
      </c>
      <c r="F26" s="1">
        <f t="shared" si="3"/>
        <v>1662.7303099081132</v>
      </c>
      <c r="G26" s="1">
        <f t="shared" si="4"/>
        <v>1662.7303099081132</v>
      </c>
      <c r="H26" s="1">
        <f t="shared" si="5"/>
        <v>1662.7303099081132</v>
      </c>
      <c r="I26" s="1">
        <f t="shared" si="6"/>
        <v>2569.4871837326396</v>
      </c>
      <c r="J26" s="1">
        <f t="shared" si="7"/>
        <v>2569.4871837326396</v>
      </c>
      <c r="K26" s="1">
        <f t="shared" si="8"/>
        <v>411.11794939722233</v>
      </c>
      <c r="L26" s="1">
        <f t="shared" si="9"/>
        <v>411.11794939722233</v>
      </c>
      <c r="M26" s="1">
        <f t="shared" si="10"/>
        <v>4643.335443037975</v>
      </c>
      <c r="N26" s="1">
        <f t="shared" si="11"/>
        <v>4643.335443037975</v>
      </c>
      <c r="P26" s="1"/>
      <c r="S26"/>
    </row>
    <row r="27" spans="1:20" x14ac:dyDescent="0.25">
      <c r="A27">
        <f t="shared" si="0"/>
        <v>17</v>
      </c>
      <c r="B27" s="8">
        <f t="shared" si="1"/>
        <v>125756.09545955101</v>
      </c>
      <c r="C27" s="2">
        <v>17</v>
      </c>
      <c r="D27" s="1">
        <f t="shared" si="12"/>
        <v>125756.09545955101</v>
      </c>
      <c r="E27" s="1">
        <f t="shared" si="2"/>
        <v>125756.09545955101</v>
      </c>
      <c r="F27" s="1">
        <f t="shared" si="3"/>
        <v>1701.1127824549858</v>
      </c>
      <c r="G27" s="1">
        <f t="shared" si="4"/>
        <v>1701.1127824549858</v>
      </c>
      <c r="H27" s="1">
        <f t="shared" si="5"/>
        <v>1701.1127824549858</v>
      </c>
      <c r="I27" s="1">
        <f t="shared" si="6"/>
        <v>2536.3988453301631</v>
      </c>
      <c r="J27" s="1">
        <f t="shared" si="7"/>
        <v>2536.3988453301631</v>
      </c>
      <c r="K27" s="1">
        <f t="shared" si="8"/>
        <v>405.82381525282608</v>
      </c>
      <c r="L27" s="1">
        <f t="shared" si="9"/>
        <v>405.82381525282608</v>
      </c>
      <c r="M27" s="1">
        <f t="shared" si="10"/>
        <v>4643.335443037975</v>
      </c>
      <c r="N27" s="1">
        <f t="shared" si="11"/>
        <v>4643.335443037975</v>
      </c>
      <c r="P27" s="1"/>
      <c r="S27"/>
    </row>
    <row r="28" spans="1:20" x14ac:dyDescent="0.25">
      <c r="A28">
        <f t="shared" si="0"/>
        <v>18</v>
      </c>
      <c r="B28" s="8">
        <f t="shared" si="1"/>
        <v>124015.7141834127</v>
      </c>
      <c r="C28" s="2">
        <v>18</v>
      </c>
      <c r="D28" s="1">
        <f t="shared" si="12"/>
        <v>124015.7141834127</v>
      </c>
      <c r="E28" s="1">
        <f t="shared" si="2"/>
        <v>124015.7141834127</v>
      </c>
      <c r="F28" s="1">
        <f t="shared" si="3"/>
        <v>1740.3812761383188</v>
      </c>
      <c r="G28" s="1">
        <f t="shared" si="4"/>
        <v>1740.3812761383188</v>
      </c>
      <c r="H28" s="1">
        <f t="shared" si="5"/>
        <v>1740.3812761383188</v>
      </c>
      <c r="I28" s="1">
        <f t="shared" si="6"/>
        <v>2502.5466956031519</v>
      </c>
      <c r="J28" s="1">
        <f t="shared" si="7"/>
        <v>2502.5466956031519</v>
      </c>
      <c r="K28" s="1">
        <f t="shared" si="8"/>
        <v>400.4074712965043</v>
      </c>
      <c r="L28" s="1">
        <f t="shared" si="9"/>
        <v>400.4074712965043</v>
      </c>
      <c r="M28" s="1">
        <f t="shared" si="10"/>
        <v>4643.335443037975</v>
      </c>
      <c r="N28" s="1">
        <f t="shared" si="11"/>
        <v>4643.335443037975</v>
      </c>
      <c r="O28" s="4"/>
      <c r="P28" s="1"/>
      <c r="S28"/>
    </row>
    <row r="29" spans="1:20" x14ac:dyDescent="0.25">
      <c r="A29">
        <f t="shared" si="0"/>
        <v>19</v>
      </c>
      <c r="B29" s="8">
        <f t="shared" si="1"/>
        <v>122235.15793953944</v>
      </c>
      <c r="C29" s="2">
        <v>19</v>
      </c>
      <c r="D29" s="1">
        <f t="shared" si="12"/>
        <v>122235.15793953944</v>
      </c>
      <c r="E29" s="1">
        <f t="shared" si="2"/>
        <v>122235.15793953944</v>
      </c>
      <c r="F29" s="1">
        <f t="shared" si="3"/>
        <v>1780.5562438732618</v>
      </c>
      <c r="G29" s="1">
        <f t="shared" si="4"/>
        <v>1780.5562438732618</v>
      </c>
      <c r="H29" s="1">
        <f t="shared" si="5"/>
        <v>1780.5562438732618</v>
      </c>
      <c r="I29" s="1">
        <f t="shared" si="6"/>
        <v>2467.913102728201</v>
      </c>
      <c r="J29" s="1">
        <f t="shared" si="7"/>
        <v>2467.913102728201</v>
      </c>
      <c r="K29" s="1">
        <f t="shared" si="8"/>
        <v>394.86609643651218</v>
      </c>
      <c r="L29" s="1">
        <f t="shared" si="9"/>
        <v>394.86609643651218</v>
      </c>
      <c r="M29" s="1">
        <f t="shared" si="10"/>
        <v>4643.335443037975</v>
      </c>
      <c r="N29" s="1">
        <f t="shared" si="11"/>
        <v>4643.335443037975</v>
      </c>
      <c r="P29" s="1"/>
      <c r="S29"/>
    </row>
    <row r="30" spans="1:20" x14ac:dyDescent="0.25">
      <c r="A30">
        <f t="shared" si="0"/>
        <v>20</v>
      </c>
      <c r="B30" s="8">
        <f t="shared" si="1"/>
        <v>120413.4993288293</v>
      </c>
      <c r="C30" s="2">
        <v>20</v>
      </c>
      <c r="D30" s="1">
        <f t="shared" si="12"/>
        <v>120413.4993288293</v>
      </c>
      <c r="E30" s="1">
        <f t="shared" si="2"/>
        <v>120413.4993288293</v>
      </c>
      <c r="F30" s="1">
        <f t="shared" si="3"/>
        <v>1821.658610710133</v>
      </c>
      <c r="G30" s="1">
        <f t="shared" si="4"/>
        <v>1821.658610710133</v>
      </c>
      <c r="H30" s="1">
        <f t="shared" si="5"/>
        <v>1821.658610710133</v>
      </c>
      <c r="I30" s="1">
        <f t="shared" si="6"/>
        <v>2432.4800278688294</v>
      </c>
      <c r="J30" s="1">
        <f t="shared" si="7"/>
        <v>2432.4800278688294</v>
      </c>
      <c r="K30" s="1">
        <f t="shared" si="8"/>
        <v>389.1968044590127</v>
      </c>
      <c r="L30" s="1">
        <f t="shared" si="9"/>
        <v>389.1968044590127</v>
      </c>
      <c r="M30" s="1">
        <f t="shared" si="10"/>
        <v>4643.335443037975</v>
      </c>
      <c r="N30" s="1">
        <f t="shared" si="11"/>
        <v>4643.335443037975</v>
      </c>
      <c r="P30" s="1"/>
      <c r="S30"/>
    </row>
    <row r="31" spans="1:20" x14ac:dyDescent="0.25">
      <c r="A31">
        <f t="shared" si="0"/>
        <v>21</v>
      </c>
      <c r="B31" s="8">
        <f t="shared" si="1"/>
        <v>118549.78954409611</v>
      </c>
      <c r="C31" s="2">
        <v>21</v>
      </c>
      <c r="D31" s="1">
        <f t="shared" si="12"/>
        <v>118549.78954409611</v>
      </c>
      <c r="E31" s="1">
        <f t="shared" si="2"/>
        <v>118549.78954409611</v>
      </c>
      <c r="F31" s="1">
        <f t="shared" si="3"/>
        <v>1863.7097847331888</v>
      </c>
      <c r="G31" s="1">
        <f t="shared" si="4"/>
        <v>1863.7097847331888</v>
      </c>
      <c r="H31" s="1">
        <f t="shared" si="5"/>
        <v>1863.7097847331888</v>
      </c>
      <c r="I31" s="1">
        <f t="shared" si="6"/>
        <v>2396.229015779988</v>
      </c>
      <c r="J31" s="1">
        <f t="shared" si="7"/>
        <v>2396.229015779988</v>
      </c>
      <c r="K31" s="1">
        <f t="shared" si="8"/>
        <v>383.3966425247981</v>
      </c>
      <c r="L31" s="1">
        <f t="shared" si="9"/>
        <v>383.3966425247981</v>
      </c>
      <c r="M31" s="1">
        <f t="shared" si="10"/>
        <v>4643.335443037975</v>
      </c>
      <c r="N31" s="1">
        <f t="shared" si="11"/>
        <v>4643.335443037975</v>
      </c>
      <c r="P31" s="1"/>
      <c r="S31"/>
    </row>
    <row r="32" spans="1:20" x14ac:dyDescent="0.25">
      <c r="A32">
        <f t="shared" si="0"/>
        <v>22</v>
      </c>
      <c r="B32" s="8">
        <f t="shared" si="1"/>
        <v>116643.05787588513</v>
      </c>
      <c r="C32" s="2">
        <v>22</v>
      </c>
      <c r="D32" s="1">
        <f t="shared" si="12"/>
        <v>116643.05787588513</v>
      </c>
      <c r="E32" s="1">
        <f t="shared" si="2"/>
        <v>116643.05787588513</v>
      </c>
      <c r="F32" s="1">
        <f t="shared" si="3"/>
        <v>1906.7316682109808</v>
      </c>
      <c r="G32" s="1">
        <f t="shared" si="4"/>
        <v>1906.7316682109808</v>
      </c>
      <c r="H32" s="1">
        <f t="shared" si="5"/>
        <v>1906.7316682109808</v>
      </c>
      <c r="I32" s="1">
        <f t="shared" si="6"/>
        <v>2359.1411851956846</v>
      </c>
      <c r="J32" s="1">
        <f t="shared" si="7"/>
        <v>2359.1411851956846</v>
      </c>
      <c r="K32" s="1">
        <f t="shared" si="8"/>
        <v>377.46258963130953</v>
      </c>
      <c r="L32" s="1">
        <f t="shared" si="9"/>
        <v>377.46258963130953</v>
      </c>
      <c r="M32" s="1">
        <f t="shared" si="10"/>
        <v>4643.335443037975</v>
      </c>
      <c r="N32" s="1">
        <f t="shared" si="11"/>
        <v>4643.335443037975</v>
      </c>
      <c r="P32" s="1"/>
      <c r="S32"/>
    </row>
    <row r="33" spans="1:19" x14ac:dyDescent="0.25">
      <c r="A33">
        <f t="shared" si="0"/>
        <v>23</v>
      </c>
      <c r="B33" s="8">
        <f t="shared" si="1"/>
        <v>114692.31120688103</v>
      </c>
      <c r="C33" s="2">
        <v>23</v>
      </c>
      <c r="D33" s="1">
        <f t="shared" si="12"/>
        <v>114692.31120688103</v>
      </c>
      <c r="E33" s="1">
        <f t="shared" si="2"/>
        <v>114692.31120688103</v>
      </c>
      <c r="F33" s="1">
        <f t="shared" si="3"/>
        <v>1950.7466690041072</v>
      </c>
      <c r="G33" s="1">
        <f t="shared" si="4"/>
        <v>1950.7466690041072</v>
      </c>
      <c r="H33" s="1">
        <f t="shared" si="5"/>
        <v>1950.7466690041072</v>
      </c>
      <c r="I33" s="1">
        <f t="shared" si="6"/>
        <v>2321.1972189947137</v>
      </c>
      <c r="J33" s="1">
        <f t="shared" si="7"/>
        <v>2321.1972189947137</v>
      </c>
      <c r="K33" s="1">
        <f t="shared" si="8"/>
        <v>371.39155503915418</v>
      </c>
      <c r="L33" s="1">
        <f t="shared" si="9"/>
        <v>371.39155503915418</v>
      </c>
      <c r="M33" s="1">
        <f t="shared" si="10"/>
        <v>4643.335443037975</v>
      </c>
      <c r="N33" s="1">
        <f t="shared" si="11"/>
        <v>4643.335443037975</v>
      </c>
      <c r="P33" s="1"/>
      <c r="S33"/>
    </row>
    <row r="34" spans="1:19" x14ac:dyDescent="0.25">
      <c r="A34">
        <f t="shared" si="0"/>
        <v>24</v>
      </c>
      <c r="B34" s="8">
        <f t="shared" si="1"/>
        <v>112696.53349464473</v>
      </c>
      <c r="C34" s="2">
        <v>24</v>
      </c>
      <c r="D34" s="1">
        <f t="shared" si="12"/>
        <v>112696.53349464473</v>
      </c>
      <c r="E34" s="1">
        <f t="shared" si="2"/>
        <v>112696.53349464473</v>
      </c>
      <c r="F34" s="1">
        <f t="shared" si="3"/>
        <v>1995.7777122363022</v>
      </c>
      <c r="G34" s="1">
        <f t="shared" si="4"/>
        <v>1995.7777122363022</v>
      </c>
      <c r="H34" s="1">
        <f t="shared" si="5"/>
        <v>1995.7777122363022</v>
      </c>
      <c r="I34" s="1">
        <f t="shared" si="6"/>
        <v>2282.377354139373</v>
      </c>
      <c r="J34" s="1">
        <f t="shared" si="7"/>
        <v>2282.377354139373</v>
      </c>
      <c r="K34" s="1">
        <f t="shared" si="8"/>
        <v>365.18037666229969</v>
      </c>
      <c r="L34" s="1">
        <f t="shared" si="9"/>
        <v>365.18037666229969</v>
      </c>
      <c r="M34" s="1">
        <f t="shared" si="10"/>
        <v>4643.335443037975</v>
      </c>
      <c r="N34" s="1">
        <f t="shared" si="11"/>
        <v>4643.335443037975</v>
      </c>
      <c r="O34" s="4"/>
      <c r="P34" s="1"/>
      <c r="S34"/>
    </row>
    <row r="35" spans="1:19" x14ac:dyDescent="0.25">
      <c r="A35">
        <f t="shared" si="0"/>
        <v>25</v>
      </c>
      <c r="B35" s="8">
        <f t="shared" si="1"/>
        <v>110654.68524240979</v>
      </c>
      <c r="C35" s="2">
        <v>25</v>
      </c>
      <c r="D35" s="1">
        <f t="shared" si="12"/>
        <v>110654.68524240979</v>
      </c>
      <c r="E35" s="1">
        <f t="shared" si="2"/>
        <v>110654.68524240979</v>
      </c>
      <c r="F35" s="1">
        <f t="shared" si="3"/>
        <v>2041.8482522349407</v>
      </c>
      <c r="G35" s="1">
        <f t="shared" si="4"/>
        <v>2041.8482522349407</v>
      </c>
      <c r="H35" s="1">
        <f t="shared" si="5"/>
        <v>2041.8482522349407</v>
      </c>
      <c r="I35" s="1">
        <f t="shared" si="6"/>
        <v>2242.6613713819261</v>
      </c>
      <c r="J35" s="1">
        <f t="shared" si="7"/>
        <v>2242.6613713819261</v>
      </c>
      <c r="K35" s="1">
        <f t="shared" si="8"/>
        <v>358.82581942110818</v>
      </c>
      <c r="L35" s="1">
        <f t="shared" si="9"/>
        <v>358.82581942110818</v>
      </c>
      <c r="M35" s="1">
        <f t="shared" si="10"/>
        <v>4643.335443037975</v>
      </c>
      <c r="N35" s="1">
        <f t="shared" si="11"/>
        <v>4643.335443037975</v>
      </c>
      <c r="P35" s="1"/>
      <c r="S35"/>
    </row>
    <row r="36" spans="1:19" x14ac:dyDescent="0.25">
      <c r="A36">
        <f t="shared" si="0"/>
        <v>26</v>
      </c>
      <c r="B36" s="8">
        <f t="shared" si="1"/>
        <v>108565.70295766261</v>
      </c>
      <c r="C36" s="2">
        <v>26</v>
      </c>
      <c r="D36" s="1">
        <f t="shared" si="12"/>
        <v>108565.70295766261</v>
      </c>
      <c r="E36" s="1">
        <f t="shared" si="2"/>
        <v>108565.70295766261</v>
      </c>
      <c r="F36" s="1">
        <f t="shared" si="3"/>
        <v>2088.982284747176</v>
      </c>
      <c r="G36" s="1">
        <f t="shared" si="4"/>
        <v>2088.982284747176</v>
      </c>
      <c r="H36" s="1">
        <f t="shared" si="5"/>
        <v>2088.982284747176</v>
      </c>
      <c r="I36" s="1">
        <f t="shared" si="6"/>
        <v>2202.0285847334476</v>
      </c>
      <c r="J36" s="1">
        <f t="shared" si="7"/>
        <v>2202.0285847334476</v>
      </c>
      <c r="K36" s="1">
        <f t="shared" si="8"/>
        <v>352.32457355735164</v>
      </c>
      <c r="L36" s="1">
        <f t="shared" si="9"/>
        <v>352.32457355735164</v>
      </c>
      <c r="M36" s="1">
        <f t="shared" si="10"/>
        <v>4643.335443037975</v>
      </c>
      <c r="N36" s="1">
        <f t="shared" si="11"/>
        <v>4643.335443037975</v>
      </c>
      <c r="P36" s="1"/>
      <c r="S36"/>
    </row>
    <row r="37" spans="1:19" x14ac:dyDescent="0.25">
      <c r="A37">
        <f t="shared" si="0"/>
        <v>27</v>
      </c>
      <c r="B37" s="8">
        <f t="shared" si="1"/>
        <v>106428.49859822453</v>
      </c>
      <c r="C37" s="2">
        <v>27</v>
      </c>
      <c r="D37" s="1">
        <f t="shared" si="12"/>
        <v>106428.49859822453</v>
      </c>
      <c r="E37" s="1">
        <f t="shared" si="2"/>
        <v>106428.49859822453</v>
      </c>
      <c r="F37" s="1">
        <f t="shared" si="3"/>
        <v>2137.2043594380752</v>
      </c>
      <c r="G37" s="1">
        <f t="shared" si="4"/>
        <v>2137.2043594380752</v>
      </c>
      <c r="H37" s="1">
        <f t="shared" si="5"/>
        <v>2137.2043594380752</v>
      </c>
      <c r="I37" s="1">
        <f t="shared" si="6"/>
        <v>2160.4578306895687</v>
      </c>
      <c r="J37" s="1">
        <f t="shared" si="7"/>
        <v>2160.4578306895687</v>
      </c>
      <c r="K37" s="1">
        <f t="shared" si="8"/>
        <v>345.67325291033097</v>
      </c>
      <c r="L37" s="1">
        <f t="shared" si="9"/>
        <v>345.67325291033097</v>
      </c>
      <c r="M37" s="1">
        <f t="shared" si="10"/>
        <v>4643.335443037975</v>
      </c>
      <c r="N37" s="1">
        <f t="shared" si="11"/>
        <v>4643.335443037975</v>
      </c>
      <c r="P37" s="1"/>
      <c r="S37"/>
    </row>
    <row r="38" spans="1:19" x14ac:dyDescent="0.25">
      <c r="A38">
        <f t="shared" si="0"/>
        <v>28</v>
      </c>
      <c r="B38" s="8">
        <f t="shared" si="1"/>
        <v>104241.95900554727</v>
      </c>
      <c r="C38" s="2">
        <v>28</v>
      </c>
      <c r="D38" s="1">
        <f t="shared" si="12"/>
        <v>104241.95900554727</v>
      </c>
      <c r="E38" s="1">
        <f t="shared" si="2"/>
        <v>104241.95900554727</v>
      </c>
      <c r="F38" s="1">
        <f t="shared" si="3"/>
        <v>2186.5395926772658</v>
      </c>
      <c r="G38" s="1">
        <f t="shared" si="4"/>
        <v>2186.5395926772658</v>
      </c>
      <c r="H38" s="1">
        <f t="shared" si="5"/>
        <v>2186.5395926772658</v>
      </c>
      <c r="I38" s="1">
        <f t="shared" si="6"/>
        <v>2117.9274572075078</v>
      </c>
      <c r="J38" s="1">
        <f t="shared" si="7"/>
        <v>2117.9274572075078</v>
      </c>
      <c r="K38" s="1">
        <f t="shared" si="8"/>
        <v>338.86839315320128</v>
      </c>
      <c r="L38" s="1">
        <f t="shared" si="9"/>
        <v>338.86839315320128</v>
      </c>
      <c r="M38" s="1">
        <f t="shared" si="10"/>
        <v>4643.335443037975</v>
      </c>
      <c r="N38" s="1">
        <f t="shared" si="11"/>
        <v>4643.335443037975</v>
      </c>
      <c r="P38" s="1"/>
      <c r="S38"/>
    </row>
    <row r="39" spans="1:19" x14ac:dyDescent="0.25">
      <c r="A39">
        <f t="shared" si="0"/>
        <v>29</v>
      </c>
      <c r="B39" s="8">
        <f t="shared" si="1"/>
        <v>102004.94532492652</v>
      </c>
      <c r="C39" s="2">
        <v>29</v>
      </c>
      <c r="D39" s="1">
        <f t="shared" si="12"/>
        <v>102004.94532492652</v>
      </c>
      <c r="E39" s="1">
        <f t="shared" si="2"/>
        <v>102004.94532492652</v>
      </c>
      <c r="F39" s="1">
        <f t="shared" si="3"/>
        <v>2237.013680620742</v>
      </c>
      <c r="G39" s="1">
        <f t="shared" si="4"/>
        <v>2237.013680620742</v>
      </c>
      <c r="H39" s="1">
        <f t="shared" si="5"/>
        <v>2237.013680620742</v>
      </c>
      <c r="I39" s="1">
        <f t="shared" si="6"/>
        <v>2074.415312428649</v>
      </c>
      <c r="J39" s="1">
        <f t="shared" si="7"/>
        <v>2074.415312428649</v>
      </c>
      <c r="K39" s="1">
        <f t="shared" si="8"/>
        <v>331.90644998858386</v>
      </c>
      <c r="L39" s="1">
        <f t="shared" si="9"/>
        <v>331.90644998858386</v>
      </c>
      <c r="M39" s="1">
        <f t="shared" si="10"/>
        <v>4643.335443037975</v>
      </c>
      <c r="N39" s="1">
        <f t="shared" si="11"/>
        <v>4643.335443037975</v>
      </c>
      <c r="P39" s="1"/>
      <c r="S39"/>
    </row>
    <row r="40" spans="1:19" x14ac:dyDescent="0.25">
      <c r="A40">
        <f t="shared" si="0"/>
        <v>30</v>
      </c>
      <c r="B40" s="8">
        <f t="shared" si="1"/>
        <v>99716.292412331866</v>
      </c>
      <c r="C40" s="2">
        <v>30</v>
      </c>
      <c r="D40" s="1">
        <f t="shared" si="12"/>
        <v>99716.292412331866</v>
      </c>
      <c r="E40" s="1">
        <f t="shared" si="2"/>
        <v>99716.292412331866</v>
      </c>
      <c r="F40" s="1">
        <f t="shared" si="3"/>
        <v>2288.6529125946568</v>
      </c>
      <c r="G40" s="1">
        <f t="shared" si="4"/>
        <v>2288.6529125946568</v>
      </c>
      <c r="H40" s="1">
        <f t="shared" si="5"/>
        <v>2288.6529125946568</v>
      </c>
      <c r="I40" s="1">
        <f t="shared" si="6"/>
        <v>2029.8987331407916</v>
      </c>
      <c r="J40" s="1">
        <f t="shared" si="7"/>
        <v>2029.8987331407916</v>
      </c>
      <c r="K40" s="1">
        <f t="shared" si="8"/>
        <v>324.78379730252664</v>
      </c>
      <c r="L40" s="1">
        <f t="shared" si="9"/>
        <v>324.78379730252664</v>
      </c>
      <c r="M40" s="1">
        <f t="shared" si="10"/>
        <v>4643.335443037975</v>
      </c>
      <c r="N40" s="1">
        <f t="shared" si="11"/>
        <v>4643.335443037975</v>
      </c>
      <c r="P40" s="1"/>
      <c r="S40"/>
    </row>
    <row r="41" spans="1:19" x14ac:dyDescent="0.25">
      <c r="A41">
        <f t="shared" si="0"/>
        <v>31</v>
      </c>
      <c r="B41" s="8">
        <f t="shared" si="1"/>
        <v>97374.808227543806</v>
      </c>
      <c r="C41" s="2">
        <v>31</v>
      </c>
      <c r="D41" s="1">
        <f t="shared" si="12"/>
        <v>97374.808227543806</v>
      </c>
      <c r="E41" s="1">
        <f t="shared" si="2"/>
        <v>97374.808227543806</v>
      </c>
      <c r="F41" s="1">
        <f t="shared" si="3"/>
        <v>2341.4841847880643</v>
      </c>
      <c r="G41" s="1">
        <f t="shared" si="4"/>
        <v>2341.4841847880643</v>
      </c>
      <c r="H41" s="1">
        <f t="shared" si="5"/>
        <v>2341.4841847880643</v>
      </c>
      <c r="I41" s="1">
        <f t="shared" si="6"/>
        <v>1984.3545329740609</v>
      </c>
      <c r="J41" s="1">
        <f t="shared" si="7"/>
        <v>1984.3545329740609</v>
      </c>
      <c r="K41" s="1">
        <f t="shared" si="8"/>
        <v>317.49672527584977</v>
      </c>
      <c r="L41" s="1">
        <f t="shared" si="9"/>
        <v>317.49672527584977</v>
      </c>
      <c r="M41" s="1">
        <f t="shared" si="10"/>
        <v>4643.335443037975</v>
      </c>
      <c r="N41" s="1">
        <f t="shared" si="11"/>
        <v>4643.335443037975</v>
      </c>
      <c r="P41" s="1"/>
      <c r="S41"/>
    </row>
    <row r="42" spans="1:19" x14ac:dyDescent="0.25">
      <c r="A42">
        <f t="shared" ref="A42:A70" si="13">IF(C42&lt;=$R$9,C42,"")</f>
        <v>32</v>
      </c>
      <c r="B42" s="8">
        <f t="shared" si="1"/>
        <v>94979.273213282067</v>
      </c>
      <c r="C42" s="2">
        <v>32</v>
      </c>
      <c r="D42" s="1">
        <f t="shared" si="12"/>
        <v>94979.273213282067</v>
      </c>
      <c r="E42" s="1">
        <f t="shared" si="2"/>
        <v>94979.273213282067</v>
      </c>
      <c r="F42" s="1">
        <f t="shared" si="3"/>
        <v>2395.5350142617453</v>
      </c>
      <c r="G42" s="1">
        <f t="shared" si="4"/>
        <v>2395.5350142617453</v>
      </c>
      <c r="H42" s="1">
        <f t="shared" si="5"/>
        <v>2395.5350142617453</v>
      </c>
      <c r="I42" s="1">
        <f t="shared" si="6"/>
        <v>1937.7589903243359</v>
      </c>
      <c r="J42" s="1">
        <f t="shared" si="7"/>
        <v>1937.7589903243359</v>
      </c>
      <c r="K42" s="1">
        <f t="shared" si="8"/>
        <v>310.04143845189373</v>
      </c>
      <c r="L42" s="1">
        <f t="shared" si="9"/>
        <v>310.04143845189373</v>
      </c>
      <c r="M42" s="1">
        <f t="shared" si="10"/>
        <v>4643.335443037975</v>
      </c>
      <c r="N42" s="1">
        <f t="shared" si="11"/>
        <v>4643.335443037975</v>
      </c>
      <c r="P42" s="1"/>
      <c r="S42"/>
    </row>
    <row r="43" spans="1:19" x14ac:dyDescent="0.25">
      <c r="A43">
        <f t="shared" si="13"/>
        <v>33</v>
      </c>
      <c r="B43" s="8">
        <f t="shared" si="1"/>
        <v>92528.439660001663</v>
      </c>
      <c r="C43" s="2">
        <v>33</v>
      </c>
      <c r="D43" s="1">
        <f t="shared" si="12"/>
        <v>92528.439660001663</v>
      </c>
      <c r="E43" s="1">
        <f t="shared" si="2"/>
        <v>92528.439660001663</v>
      </c>
      <c r="F43" s="1">
        <f t="shared" ref="F43:F70" si="14">IFERROR(IF(A43&lt;$R$9,IFERROR(IF(H43&gt;=0,N43-J43-L43,""),""),IF(A43=$R$9,D42,"")),"")</f>
        <v>2450.8335532804122</v>
      </c>
      <c r="G43" s="1">
        <f t="shared" si="4"/>
        <v>2450.8335532804122</v>
      </c>
      <c r="H43" s="1">
        <f t="shared" si="5"/>
        <v>2450.8335532804122</v>
      </c>
      <c r="I43" s="1">
        <f t="shared" si="6"/>
        <v>1890.087835997899</v>
      </c>
      <c r="J43" s="1">
        <f t="shared" si="7"/>
        <v>1890.087835997899</v>
      </c>
      <c r="K43" s="1">
        <f t="shared" si="8"/>
        <v>302.41405375966383</v>
      </c>
      <c r="L43" s="1">
        <f t="shared" si="9"/>
        <v>302.41405375966383</v>
      </c>
      <c r="M43" s="1">
        <f t="shared" ref="M43:M70" si="15">IFERROR(IF(A43&lt;$R$9,N43,F43+I43+K43),"")</f>
        <v>4643.335443037975</v>
      </c>
      <c r="N43" s="1">
        <f t="shared" si="11"/>
        <v>4643.335443037975</v>
      </c>
      <c r="P43" s="1"/>
      <c r="S43"/>
    </row>
    <row r="44" spans="1:19" x14ac:dyDescent="0.25">
      <c r="A44">
        <f t="shared" si="13"/>
        <v>34</v>
      </c>
      <c r="B44" s="8">
        <f t="shared" si="1"/>
        <v>90021.031056025909</v>
      </c>
      <c r="C44" s="2">
        <v>34</v>
      </c>
      <c r="D44" s="1">
        <f t="shared" si="12"/>
        <v>90021.031056025909</v>
      </c>
      <c r="E44" s="1">
        <f t="shared" si="2"/>
        <v>90021.031056025909</v>
      </c>
      <c r="F44" s="1">
        <f t="shared" si="14"/>
        <v>2507.4086039757576</v>
      </c>
      <c r="G44" s="1">
        <f t="shared" si="4"/>
        <v>2507.4086039757576</v>
      </c>
      <c r="H44" s="1">
        <f t="shared" si="5"/>
        <v>2507.4086039757576</v>
      </c>
      <c r="I44" s="1">
        <f t="shared" si="6"/>
        <v>1841.316240570877</v>
      </c>
      <c r="J44" s="1">
        <f t="shared" si="7"/>
        <v>1841.316240570877</v>
      </c>
      <c r="K44" s="1">
        <f t="shared" si="8"/>
        <v>294.61059849134034</v>
      </c>
      <c r="L44" s="1">
        <f t="shared" si="9"/>
        <v>294.61059849134034</v>
      </c>
      <c r="M44" s="1">
        <f t="shared" si="15"/>
        <v>4643.335443037975</v>
      </c>
      <c r="N44" s="1">
        <f t="shared" si="11"/>
        <v>4643.335443037975</v>
      </c>
      <c r="P44" s="1"/>
      <c r="S44"/>
    </row>
    <row r="45" spans="1:19" x14ac:dyDescent="0.25">
      <c r="A45">
        <f t="shared" si="13"/>
        <v>35</v>
      </c>
      <c r="B45" s="8">
        <f t="shared" si="1"/>
        <v>87455.741422677922</v>
      </c>
      <c r="C45" s="2">
        <v>35</v>
      </c>
      <c r="D45" s="1">
        <f t="shared" si="12"/>
        <v>87455.741422677922</v>
      </c>
      <c r="E45" s="1">
        <f t="shared" si="2"/>
        <v>87455.741422677922</v>
      </c>
      <c r="F45" s="1">
        <f t="shared" si="14"/>
        <v>2565.2896333479894</v>
      </c>
      <c r="G45" s="1">
        <f t="shared" si="4"/>
        <v>2565.2896333479894</v>
      </c>
      <c r="H45" s="1">
        <f t="shared" si="5"/>
        <v>2565.2896333479894</v>
      </c>
      <c r="I45" s="1">
        <f t="shared" si="6"/>
        <v>1791.418801456884</v>
      </c>
      <c r="J45" s="1">
        <f t="shared" si="7"/>
        <v>1791.418801456884</v>
      </c>
      <c r="K45" s="1">
        <f t="shared" si="8"/>
        <v>286.62700823310144</v>
      </c>
      <c r="L45" s="1">
        <f t="shared" si="9"/>
        <v>286.62700823310144</v>
      </c>
      <c r="M45" s="1">
        <f t="shared" si="15"/>
        <v>4643.335443037975</v>
      </c>
      <c r="N45" s="1">
        <f t="shared" si="11"/>
        <v>4643.335443037975</v>
      </c>
      <c r="P45" s="1"/>
      <c r="S45"/>
    </row>
    <row r="46" spans="1:19" x14ac:dyDescent="0.25">
      <c r="A46">
        <f t="shared" si="13"/>
        <v>36</v>
      </c>
      <c r="B46" s="8">
        <f t="shared" si="1"/>
        <v>84831.234634064269</v>
      </c>
      <c r="C46" s="2">
        <v>36</v>
      </c>
      <c r="D46" s="1">
        <f t="shared" si="12"/>
        <v>84831.234634064269</v>
      </c>
      <c r="E46" s="1">
        <f t="shared" si="2"/>
        <v>84831.234634064269</v>
      </c>
      <c r="F46" s="1">
        <f t="shared" si="14"/>
        <v>2624.5067886136549</v>
      </c>
      <c r="G46" s="1">
        <f t="shared" si="4"/>
        <v>2624.5067886136549</v>
      </c>
      <c r="H46" s="1">
        <f t="shared" si="5"/>
        <v>2624.5067886136549</v>
      </c>
      <c r="I46" s="1">
        <f t="shared" si="6"/>
        <v>1740.3695296761382</v>
      </c>
      <c r="J46" s="1">
        <f t="shared" si="7"/>
        <v>1740.3695296761382</v>
      </c>
      <c r="K46" s="1">
        <f>IFERROR(IF(L46&gt;=0,I46*16%,""),"")</f>
        <v>278.45912474818209</v>
      </c>
      <c r="L46" s="1">
        <f t="shared" si="9"/>
        <v>278.45912474818209</v>
      </c>
      <c r="M46" s="1">
        <f t="shared" si="15"/>
        <v>4643.335443037975</v>
      </c>
      <c r="N46" s="1">
        <f t="shared" si="11"/>
        <v>4643.335443037975</v>
      </c>
      <c r="P46" s="1"/>
      <c r="S46"/>
    </row>
    <row r="47" spans="1:19" x14ac:dyDescent="0.25">
      <c r="A47">
        <f t="shared" si="13"/>
        <v>37</v>
      </c>
      <c r="B47" s="8">
        <f t="shared" si="1"/>
        <v>82146.143721156506</v>
      </c>
      <c r="C47" s="2">
        <v>37</v>
      </c>
      <c r="D47" s="1">
        <f t="shared" si="12"/>
        <v>82146.143721156506</v>
      </c>
      <c r="E47" s="1">
        <f t="shared" si="2"/>
        <v>82146.143721156506</v>
      </c>
      <c r="F47" s="1">
        <f t="shared" si="14"/>
        <v>2685.0909129077572</v>
      </c>
      <c r="G47" s="1">
        <f t="shared" si="4"/>
        <v>2685.0909129077572</v>
      </c>
      <c r="H47" s="1">
        <f t="shared" si="5"/>
        <v>2685.0909129077572</v>
      </c>
      <c r="I47" s="1">
        <f t="shared" si="6"/>
        <v>1688.1418363191533</v>
      </c>
      <c r="J47" s="1">
        <f t="shared" si="7"/>
        <v>1688.1418363191533</v>
      </c>
      <c r="K47" s="1">
        <f t="shared" si="8"/>
        <v>270.10269381106451</v>
      </c>
      <c r="L47" s="1">
        <f t="shared" si="9"/>
        <v>270.10269381106451</v>
      </c>
      <c r="M47" s="1">
        <f t="shared" si="15"/>
        <v>4643.335443037975</v>
      </c>
      <c r="N47" s="1">
        <f t="shared" si="11"/>
        <v>4643.335443037975</v>
      </c>
      <c r="S47"/>
    </row>
    <row r="48" spans="1:19" x14ac:dyDescent="0.25">
      <c r="A48">
        <f t="shared" si="13"/>
        <v>38</v>
      </c>
      <c r="B48" s="8">
        <f t="shared" si="1"/>
        <v>79399.070159808165</v>
      </c>
      <c r="C48" s="2">
        <v>38</v>
      </c>
      <c r="D48" s="1">
        <f t="shared" si="12"/>
        <v>79399.070159808165</v>
      </c>
      <c r="E48" s="1">
        <f t="shared" si="2"/>
        <v>79399.070159808165</v>
      </c>
      <c r="F48" s="1">
        <f t="shared" si="14"/>
        <v>2747.0735613483421</v>
      </c>
      <c r="G48" s="1">
        <f t="shared" si="4"/>
        <v>2747.0735613483421</v>
      </c>
      <c r="H48" s="1">
        <f t="shared" si="5"/>
        <v>2747.0735613483421</v>
      </c>
      <c r="I48" s="1">
        <f t="shared" si="6"/>
        <v>1634.7085186979593</v>
      </c>
      <c r="J48" s="1">
        <f t="shared" si="7"/>
        <v>1634.7085186979593</v>
      </c>
      <c r="K48" s="1">
        <f t="shared" si="8"/>
        <v>261.55336299167351</v>
      </c>
      <c r="L48" s="1">
        <f t="shared" si="9"/>
        <v>261.55336299167351</v>
      </c>
      <c r="M48" s="1">
        <f t="shared" si="15"/>
        <v>4643.335443037975</v>
      </c>
      <c r="N48" s="1">
        <f t="shared" si="11"/>
        <v>4643.335443037975</v>
      </c>
      <c r="S48"/>
    </row>
    <row r="49" spans="1:19" x14ac:dyDescent="0.25">
      <c r="A49">
        <f t="shared" si="13"/>
        <v>39</v>
      </c>
      <c r="B49" s="8">
        <f t="shared" si="1"/>
        <v>76588.583142336254</v>
      </c>
      <c r="C49" s="2">
        <v>39</v>
      </c>
      <c r="D49" s="1">
        <f t="shared" si="12"/>
        <v>76588.583142336254</v>
      </c>
      <c r="E49" s="1">
        <f t="shared" si="2"/>
        <v>76588.583142336254</v>
      </c>
      <c r="F49" s="1">
        <f t="shared" si="14"/>
        <v>2810.4870174719144</v>
      </c>
      <c r="G49" s="1">
        <f t="shared" si="4"/>
        <v>2810.4870174719144</v>
      </c>
      <c r="H49" s="1">
        <f t="shared" si="5"/>
        <v>2810.4870174719144</v>
      </c>
      <c r="I49" s="1">
        <f t="shared" si="6"/>
        <v>1580.0417461776383</v>
      </c>
      <c r="J49" s="1">
        <f t="shared" si="7"/>
        <v>1580.0417461776383</v>
      </c>
      <c r="K49" s="1">
        <f t="shared" si="8"/>
        <v>252.80667938842214</v>
      </c>
      <c r="L49" s="1">
        <f t="shared" si="9"/>
        <v>252.80667938842214</v>
      </c>
      <c r="M49" s="1">
        <f t="shared" si="15"/>
        <v>4643.335443037975</v>
      </c>
      <c r="N49" s="1">
        <f t="shared" si="11"/>
        <v>4643.335443037975</v>
      </c>
      <c r="S49"/>
    </row>
    <row r="50" spans="1:19" x14ac:dyDescent="0.25">
      <c r="A50">
        <f t="shared" si="13"/>
        <v>40</v>
      </c>
      <c r="B50" s="8">
        <f t="shared" si="1"/>
        <v>73713.218832287996</v>
      </c>
      <c r="C50" s="2">
        <v>40</v>
      </c>
      <c r="D50" s="1">
        <f t="shared" si="12"/>
        <v>73713.218832287996</v>
      </c>
      <c r="E50" s="1">
        <f t="shared" si="2"/>
        <v>73713.218832287996</v>
      </c>
      <c r="F50" s="1">
        <f t="shared" si="14"/>
        <v>2875.364310048255</v>
      </c>
      <c r="G50" s="1">
        <f t="shared" si="4"/>
        <v>2875.364310048255</v>
      </c>
      <c r="H50" s="1">
        <f t="shared" si="5"/>
        <v>2875.364310048255</v>
      </c>
      <c r="I50" s="1">
        <f t="shared" si="6"/>
        <v>1524.1130456807932</v>
      </c>
      <c r="J50" s="1">
        <f t="shared" si="7"/>
        <v>1524.1130456807932</v>
      </c>
      <c r="K50" s="1">
        <f t="shared" si="8"/>
        <v>243.85808730892691</v>
      </c>
      <c r="L50" s="1">
        <f t="shared" si="9"/>
        <v>243.85808730892691</v>
      </c>
      <c r="M50" s="1">
        <f t="shared" si="15"/>
        <v>4643.335443037975</v>
      </c>
      <c r="N50" s="1">
        <f t="shared" si="11"/>
        <v>4643.335443037975</v>
      </c>
      <c r="S50"/>
    </row>
    <row r="51" spans="1:19" x14ac:dyDescent="0.25">
      <c r="A51">
        <f t="shared" si="13"/>
        <v>41</v>
      </c>
      <c r="B51" s="8">
        <f t="shared" si="1"/>
        <v>70771.479602004605</v>
      </c>
      <c r="C51" s="2">
        <v>41</v>
      </c>
      <c r="D51" s="1">
        <f t="shared" si="12"/>
        <v>70771.479602004605</v>
      </c>
      <c r="E51" s="1">
        <f t="shared" si="2"/>
        <v>70771.479602004605</v>
      </c>
      <c r="F51" s="1">
        <f t="shared" si="14"/>
        <v>2941.7392302833855</v>
      </c>
      <c r="G51" s="1">
        <f t="shared" si="4"/>
        <v>2941.7392302833855</v>
      </c>
      <c r="H51" s="1">
        <f t="shared" si="5"/>
        <v>2941.7392302833855</v>
      </c>
      <c r="I51" s="1">
        <f t="shared" si="6"/>
        <v>1466.8932868574047</v>
      </c>
      <c r="J51" s="1">
        <f t="shared" si="7"/>
        <v>1466.8932868574047</v>
      </c>
      <c r="K51" s="1">
        <f t="shared" si="8"/>
        <v>234.70292589718477</v>
      </c>
      <c r="L51" s="1">
        <f t="shared" si="9"/>
        <v>234.70292589718477</v>
      </c>
      <c r="M51" s="1">
        <f t="shared" si="15"/>
        <v>4643.335443037975</v>
      </c>
      <c r="N51" s="1">
        <f t="shared" si="11"/>
        <v>4643.335443037975</v>
      </c>
      <c r="S51"/>
    </row>
    <row r="52" spans="1:19" x14ac:dyDescent="0.25">
      <c r="A52">
        <f t="shared" si="13"/>
        <v>42</v>
      </c>
      <c r="B52" s="8">
        <f t="shared" si="1"/>
        <v>67761.833252584955</v>
      </c>
      <c r="C52" s="2">
        <v>42</v>
      </c>
      <c r="D52" s="1">
        <f t="shared" si="12"/>
        <v>67761.833252584955</v>
      </c>
      <c r="E52" s="1">
        <f t="shared" si="2"/>
        <v>67761.833252584955</v>
      </c>
      <c r="F52" s="1">
        <f t="shared" si="14"/>
        <v>3009.6463494196514</v>
      </c>
      <c r="G52" s="1">
        <f t="shared" si="4"/>
        <v>3009.6463494196514</v>
      </c>
      <c r="H52" s="1">
        <f t="shared" si="5"/>
        <v>3009.6463494196514</v>
      </c>
      <c r="I52" s="1">
        <f t="shared" si="6"/>
        <v>1408.352666912348</v>
      </c>
      <c r="J52" s="1">
        <f t="shared" si="7"/>
        <v>1408.352666912348</v>
      </c>
      <c r="K52" s="1">
        <f t="shared" si="8"/>
        <v>225.3364267059757</v>
      </c>
      <c r="L52" s="1">
        <f t="shared" si="9"/>
        <v>225.3364267059757</v>
      </c>
      <c r="M52" s="1">
        <f t="shared" si="15"/>
        <v>4643.335443037975</v>
      </c>
      <c r="N52" s="1">
        <f t="shared" si="11"/>
        <v>4643.335443037975</v>
      </c>
      <c r="S52"/>
    </row>
    <row r="53" spans="1:19" x14ac:dyDescent="0.25">
      <c r="A53">
        <f t="shared" si="13"/>
        <v>43</v>
      </c>
      <c r="B53" s="8">
        <f t="shared" si="1"/>
        <v>64682.712215842868</v>
      </c>
      <c r="C53" s="2">
        <v>43</v>
      </c>
      <c r="D53" s="1">
        <f t="shared" si="12"/>
        <v>64682.712215842868</v>
      </c>
      <c r="E53" s="1">
        <f t="shared" si="2"/>
        <v>64682.712215842868</v>
      </c>
      <c r="F53" s="1">
        <f t="shared" si="14"/>
        <v>3079.1210367420827</v>
      </c>
      <c r="G53" s="1">
        <f t="shared" si="4"/>
        <v>3079.1210367420827</v>
      </c>
      <c r="H53" s="1">
        <f t="shared" si="5"/>
        <v>3079.1210367420827</v>
      </c>
      <c r="I53" s="1">
        <f t="shared" si="6"/>
        <v>1348.460695082666</v>
      </c>
      <c r="J53" s="1">
        <f t="shared" si="7"/>
        <v>1348.460695082666</v>
      </c>
      <c r="K53" s="1">
        <f t="shared" si="8"/>
        <v>215.75371121322655</v>
      </c>
      <c r="L53" s="1">
        <f t="shared" si="9"/>
        <v>215.75371121322655</v>
      </c>
      <c r="M53" s="1">
        <f t="shared" si="15"/>
        <v>4643.335443037975</v>
      </c>
      <c r="N53" s="1">
        <f t="shared" si="11"/>
        <v>4643.335443037975</v>
      </c>
      <c r="S53"/>
    </row>
    <row r="54" spans="1:19" x14ac:dyDescent="0.25">
      <c r="A54">
        <f t="shared" si="13"/>
        <v>44</v>
      </c>
      <c r="B54" s="8">
        <f t="shared" si="1"/>
        <v>61532.512737842451</v>
      </c>
      <c r="C54" s="2">
        <v>44</v>
      </c>
      <c r="D54" s="1">
        <f t="shared" si="12"/>
        <v>61532.512737842451</v>
      </c>
      <c r="E54" s="1">
        <f t="shared" si="2"/>
        <v>61532.512737842451</v>
      </c>
      <c r="F54" s="1">
        <f t="shared" si="14"/>
        <v>3150.1994780004143</v>
      </c>
      <c r="G54" s="1">
        <f t="shared" si="4"/>
        <v>3150.1994780004143</v>
      </c>
      <c r="H54" s="1">
        <f t="shared" si="5"/>
        <v>3150.1994780004143</v>
      </c>
      <c r="I54" s="1">
        <f t="shared" si="6"/>
        <v>1287.1861767565181</v>
      </c>
      <c r="J54" s="1">
        <f t="shared" si="7"/>
        <v>1287.1861767565181</v>
      </c>
      <c r="K54" s="1">
        <f t="shared" si="8"/>
        <v>205.94978828104288</v>
      </c>
      <c r="L54" s="1">
        <f t="shared" si="9"/>
        <v>205.94978828104288</v>
      </c>
      <c r="M54" s="1">
        <f t="shared" si="15"/>
        <v>4643.335443037975</v>
      </c>
      <c r="N54" s="1">
        <f t="shared" si="11"/>
        <v>4643.335443037975</v>
      </c>
      <c r="S54"/>
    </row>
    <row r="55" spans="1:19" x14ac:dyDescent="0.25">
      <c r="A55">
        <f t="shared" si="13"/>
        <v>45</v>
      </c>
      <c r="B55" s="8">
        <f t="shared" si="1"/>
        <v>58309.59404358609</v>
      </c>
      <c r="C55" s="2">
        <v>45</v>
      </c>
      <c r="D55" s="1">
        <f t="shared" si="12"/>
        <v>58309.59404358609</v>
      </c>
      <c r="E55" s="1">
        <f t="shared" si="2"/>
        <v>58309.59404358609</v>
      </c>
      <c r="F55" s="1">
        <f t="shared" si="14"/>
        <v>3222.9186942563592</v>
      </c>
      <c r="G55" s="1">
        <f t="shared" si="4"/>
        <v>3222.9186942563592</v>
      </c>
      <c r="H55" s="1">
        <f t="shared" si="5"/>
        <v>3222.9186942563592</v>
      </c>
      <c r="I55" s="1">
        <f t="shared" si="6"/>
        <v>1224.4971972255305</v>
      </c>
      <c r="J55" s="1">
        <f t="shared" si="7"/>
        <v>1224.4971972255305</v>
      </c>
      <c r="K55" s="1">
        <f t="shared" si="8"/>
        <v>195.91955155608488</v>
      </c>
      <c r="L55" s="1">
        <f t="shared" si="9"/>
        <v>195.91955155608488</v>
      </c>
      <c r="M55" s="1">
        <f t="shared" si="15"/>
        <v>4643.335443037975</v>
      </c>
      <c r="N55" s="1">
        <f t="shared" si="11"/>
        <v>4643.335443037975</v>
      </c>
      <c r="S55"/>
    </row>
    <row r="56" spans="1:19" x14ac:dyDescent="0.25">
      <c r="A56">
        <f t="shared" si="13"/>
        <v>46</v>
      </c>
      <c r="B56" s="8">
        <f t="shared" si="1"/>
        <v>55012.277482420133</v>
      </c>
      <c r="C56" s="2">
        <v>46</v>
      </c>
      <c r="D56" s="1">
        <f t="shared" si="12"/>
        <v>55012.277482420133</v>
      </c>
      <c r="E56" s="1">
        <f t="shared" si="2"/>
        <v>55012.277482420133</v>
      </c>
      <c r="F56" s="1">
        <f t="shared" si="14"/>
        <v>3297.3165611659565</v>
      </c>
      <c r="G56" s="1">
        <f t="shared" si="4"/>
        <v>3297.3165611659565</v>
      </c>
      <c r="H56" s="1">
        <f t="shared" si="5"/>
        <v>3297.3165611659565</v>
      </c>
      <c r="I56" s="1">
        <f t="shared" si="6"/>
        <v>1160.3611050620846</v>
      </c>
      <c r="J56" s="1">
        <f t="shared" si="7"/>
        <v>1160.3611050620846</v>
      </c>
      <c r="K56" s="1">
        <f t="shared" si="8"/>
        <v>185.65777680993352</v>
      </c>
      <c r="L56" s="1">
        <f t="shared" si="9"/>
        <v>185.65777680993352</v>
      </c>
      <c r="M56" s="1">
        <f t="shared" si="15"/>
        <v>4643.335443037975</v>
      </c>
      <c r="N56" s="1">
        <f t="shared" si="11"/>
        <v>4643.335443037975</v>
      </c>
      <c r="S56"/>
    </row>
    <row r="57" spans="1:19" x14ac:dyDescent="0.25">
      <c r="A57">
        <f t="shared" si="13"/>
        <v>47</v>
      </c>
      <c r="B57" s="8">
        <f t="shared" si="1"/>
        <v>51638.845653713106</v>
      </c>
      <c r="C57" s="2">
        <v>47</v>
      </c>
      <c r="D57" s="1">
        <f t="shared" si="12"/>
        <v>51638.845653713106</v>
      </c>
      <c r="E57" s="1">
        <f t="shared" si="2"/>
        <v>51638.845653713106</v>
      </c>
      <c r="F57" s="1">
        <f t="shared" si="14"/>
        <v>3373.4318287070264</v>
      </c>
      <c r="G57" s="1">
        <f t="shared" si="4"/>
        <v>3373.4318287070264</v>
      </c>
      <c r="H57" s="1">
        <f t="shared" si="5"/>
        <v>3373.4318287070264</v>
      </c>
      <c r="I57" s="1">
        <f t="shared" si="6"/>
        <v>1094.7444951128869</v>
      </c>
      <c r="J57" s="1">
        <f t="shared" si="7"/>
        <v>1094.7444951128869</v>
      </c>
      <c r="K57" s="1">
        <f t="shared" si="8"/>
        <v>175.1591192180619</v>
      </c>
      <c r="L57" s="1">
        <f t="shared" si="9"/>
        <v>175.1591192180619</v>
      </c>
      <c r="M57" s="1">
        <f t="shared" si="15"/>
        <v>4643.335443037975</v>
      </c>
      <c r="N57" s="1">
        <f t="shared" si="11"/>
        <v>4643.335443037975</v>
      </c>
      <c r="S57"/>
    </row>
    <row r="58" spans="1:19" x14ac:dyDescent="0.25">
      <c r="A58">
        <f t="shared" si="13"/>
        <v>48</v>
      </c>
      <c r="B58" s="8">
        <f t="shared" si="1"/>
        <v>48187.54151235109</v>
      </c>
      <c r="C58" s="2">
        <v>48</v>
      </c>
      <c r="D58" s="1">
        <f t="shared" si="12"/>
        <v>48187.54151235109</v>
      </c>
      <c r="E58" s="1">
        <f t="shared" si="2"/>
        <v>48187.54151235109</v>
      </c>
      <c r="F58" s="1">
        <f t="shared" si="14"/>
        <v>3451.3041413620167</v>
      </c>
      <c r="G58" s="1">
        <f t="shared" si="4"/>
        <v>3451.3041413620167</v>
      </c>
      <c r="H58" s="1">
        <f t="shared" si="5"/>
        <v>3451.3041413620167</v>
      </c>
      <c r="I58" s="1">
        <f t="shared" si="6"/>
        <v>1027.6131910999641</v>
      </c>
      <c r="J58" s="1">
        <f t="shared" si="7"/>
        <v>1027.6131910999641</v>
      </c>
      <c r="K58" s="1">
        <f>IFERROR(IF(L58&gt;=0,I58*16%,""),"")</f>
        <v>164.41811057599426</v>
      </c>
      <c r="L58" s="1">
        <f t="shared" si="9"/>
        <v>164.41811057599426</v>
      </c>
      <c r="M58" s="1">
        <f t="shared" si="15"/>
        <v>4643.335443037975</v>
      </c>
      <c r="N58" s="1">
        <f t="shared" si="11"/>
        <v>4643.335443037975</v>
      </c>
      <c r="S58"/>
    </row>
    <row r="59" spans="1:19" x14ac:dyDescent="0.25">
      <c r="A59">
        <f t="shared" si="13"/>
        <v>49</v>
      </c>
      <c r="B59" s="8">
        <f t="shared" si="1"/>
        <v>44656.567453584335</v>
      </c>
      <c r="C59" s="2">
        <v>49</v>
      </c>
      <c r="D59" s="1">
        <f t="shared" si="12"/>
        <v>44656.567453584335</v>
      </c>
      <c r="E59" s="1">
        <f t="shared" si="2"/>
        <v>44656.567453584335</v>
      </c>
      <c r="F59" s="1">
        <f t="shared" si="14"/>
        <v>3530.9740587667557</v>
      </c>
      <c r="G59" s="1">
        <f t="shared" si="4"/>
        <v>3530.9740587667557</v>
      </c>
      <c r="H59" s="1">
        <f t="shared" si="5"/>
        <v>3530.9740587667557</v>
      </c>
      <c r="I59" s="1">
        <f t="shared" si="6"/>
        <v>958.93222782001658</v>
      </c>
      <c r="J59" s="1">
        <f t="shared" si="7"/>
        <v>958.93222782001658</v>
      </c>
      <c r="K59" s="1">
        <f t="shared" si="8"/>
        <v>153.42915645120266</v>
      </c>
      <c r="L59" s="1">
        <f t="shared" si="9"/>
        <v>153.42915645120266</v>
      </c>
      <c r="M59" s="1">
        <f t="shared" si="15"/>
        <v>4643.335443037975</v>
      </c>
      <c r="N59" s="1">
        <f t="shared" si="11"/>
        <v>4643.335443037975</v>
      </c>
      <c r="S59"/>
    </row>
    <row r="60" spans="1:19" x14ac:dyDescent="0.25">
      <c r="A60">
        <f t="shared" si="13"/>
        <v>50</v>
      </c>
      <c r="B60" s="8">
        <f t="shared" si="1"/>
        <v>41044.084376748484</v>
      </c>
      <c r="C60" s="2">
        <v>50</v>
      </c>
      <c r="D60" s="1">
        <f t="shared" si="12"/>
        <v>41044.084376748484</v>
      </c>
      <c r="E60" s="1">
        <f t="shared" si="2"/>
        <v>41044.084376748484</v>
      </c>
      <c r="F60" s="1">
        <f t="shared" si="14"/>
        <v>3612.483076835852</v>
      </c>
      <c r="G60" s="1">
        <f t="shared" si="4"/>
        <v>3612.483076835852</v>
      </c>
      <c r="H60" s="1">
        <f t="shared" si="5"/>
        <v>3612.483076835852</v>
      </c>
      <c r="I60" s="1">
        <f t="shared" si="6"/>
        <v>888.66583293286465</v>
      </c>
      <c r="J60" s="1">
        <f t="shared" si="7"/>
        <v>888.66583293286465</v>
      </c>
      <c r="K60" s="1">
        <f t="shared" si="8"/>
        <v>142.18653326925835</v>
      </c>
      <c r="L60" s="1">
        <f t="shared" si="9"/>
        <v>142.18653326925835</v>
      </c>
      <c r="M60" s="1">
        <f t="shared" si="15"/>
        <v>4643.335443037975</v>
      </c>
      <c r="N60" s="1">
        <f t="shared" si="11"/>
        <v>4643.335443037975</v>
      </c>
      <c r="S60"/>
    </row>
    <row r="61" spans="1:19" x14ac:dyDescent="0.25">
      <c r="A61">
        <f t="shared" si="13"/>
        <v>51</v>
      </c>
      <c r="B61" s="8">
        <f t="shared" si="1"/>
        <v>37348.210727372723</v>
      </c>
      <c r="C61" s="2">
        <v>51</v>
      </c>
      <c r="D61" s="1">
        <f t="shared" si="12"/>
        <v>37348.210727372723</v>
      </c>
      <c r="E61" s="1">
        <f t="shared" si="2"/>
        <v>37348.210727372723</v>
      </c>
      <c r="F61" s="1">
        <f t="shared" si="14"/>
        <v>3695.8736493757588</v>
      </c>
      <c r="G61" s="1">
        <f t="shared" si="4"/>
        <v>3695.8736493757588</v>
      </c>
      <c r="H61" s="1">
        <f t="shared" si="5"/>
        <v>3695.8736493757588</v>
      </c>
      <c r="I61" s="1">
        <f t="shared" si="6"/>
        <v>816.77740832949678</v>
      </c>
      <c r="J61" s="1">
        <f t="shared" si="7"/>
        <v>816.77740832949678</v>
      </c>
      <c r="K61" s="1">
        <f t="shared" si="8"/>
        <v>130.6843853327195</v>
      </c>
      <c r="L61" s="1">
        <f t="shared" si="9"/>
        <v>130.6843853327195</v>
      </c>
      <c r="M61" s="1">
        <f t="shared" si="15"/>
        <v>4643.335443037975</v>
      </c>
      <c r="N61" s="1">
        <f t="shared" si="11"/>
        <v>4643.335443037975</v>
      </c>
      <c r="S61"/>
    </row>
    <row r="62" spans="1:19" x14ac:dyDescent="0.25">
      <c r="A62">
        <f t="shared" si="13"/>
        <v>52</v>
      </c>
      <c r="B62" s="8">
        <f t="shared" si="1"/>
        <v>33567.02151717597</v>
      </c>
      <c r="C62" s="2">
        <v>52</v>
      </c>
      <c r="D62" s="1">
        <f t="shared" si="12"/>
        <v>33567.02151717597</v>
      </c>
      <c r="E62" s="1">
        <f t="shared" si="2"/>
        <v>33567.02151717597</v>
      </c>
      <c r="F62" s="1">
        <f t="shared" si="14"/>
        <v>3781.1892101967524</v>
      </c>
      <c r="G62" s="1">
        <f t="shared" si="4"/>
        <v>3781.1892101967524</v>
      </c>
      <c r="H62" s="1">
        <f t="shared" si="5"/>
        <v>3781.1892101967524</v>
      </c>
      <c r="I62" s="1">
        <f t="shared" si="6"/>
        <v>743.2295110700195</v>
      </c>
      <c r="J62" s="1">
        <f t="shared" si="7"/>
        <v>743.2295110700195</v>
      </c>
      <c r="K62" s="1">
        <f t="shared" si="8"/>
        <v>118.91672177120313</v>
      </c>
      <c r="L62" s="1">
        <f t="shared" si="9"/>
        <v>118.91672177120313</v>
      </c>
      <c r="M62" s="1">
        <f t="shared" si="15"/>
        <v>4643.335443037975</v>
      </c>
      <c r="N62" s="1">
        <f t="shared" si="11"/>
        <v>4643.335443037975</v>
      </c>
      <c r="S62"/>
    </row>
    <row r="63" spans="1:19" x14ac:dyDescent="0.25">
      <c r="A63">
        <f t="shared" si="13"/>
        <v>53</v>
      </c>
      <c r="B63" s="8">
        <f t="shared" si="1"/>
        <v>29698.547321440627</v>
      </c>
      <c r="C63" s="2">
        <v>53</v>
      </c>
      <c r="D63" s="1">
        <f t="shared" si="12"/>
        <v>29698.547321440627</v>
      </c>
      <c r="E63" s="1">
        <f t="shared" si="2"/>
        <v>29698.547321440627</v>
      </c>
      <c r="F63" s="1">
        <f t="shared" si="14"/>
        <v>3868.4741957353444</v>
      </c>
      <c r="G63" s="1">
        <f t="shared" si="4"/>
        <v>3868.4741957353444</v>
      </c>
      <c r="H63" s="1">
        <f t="shared" si="5"/>
        <v>3868.4741957353444</v>
      </c>
      <c r="I63" s="1">
        <f t="shared" si="6"/>
        <v>667.98383388157822</v>
      </c>
      <c r="J63" s="1">
        <f t="shared" si="7"/>
        <v>667.98383388157822</v>
      </c>
      <c r="K63" s="1">
        <f t="shared" si="8"/>
        <v>106.87741342105252</v>
      </c>
      <c r="L63" s="1">
        <f t="shared" si="9"/>
        <v>106.87741342105252</v>
      </c>
      <c r="M63" s="1">
        <f t="shared" si="15"/>
        <v>4643.335443037975</v>
      </c>
      <c r="N63" s="1">
        <f t="shared" si="11"/>
        <v>4643.335443037975</v>
      </c>
      <c r="S63"/>
    </row>
    <row r="64" spans="1:19" x14ac:dyDescent="0.25">
      <c r="A64">
        <f t="shared" si="13"/>
        <v>54</v>
      </c>
      <c r="B64" s="8">
        <f t="shared" si="1"/>
        <v>25740.773253241718</v>
      </c>
      <c r="C64" s="2">
        <v>54</v>
      </c>
      <c r="D64" s="1">
        <f t="shared" si="12"/>
        <v>25740.773253241718</v>
      </c>
      <c r="E64" s="1">
        <f t="shared" si="2"/>
        <v>25740.773253241718</v>
      </c>
      <c r="F64" s="1">
        <f t="shared" si="14"/>
        <v>3957.774068198908</v>
      </c>
      <c r="G64" s="1">
        <f t="shared" si="4"/>
        <v>3957.774068198908</v>
      </c>
      <c r="H64" s="1">
        <f t="shared" si="5"/>
        <v>3957.774068198908</v>
      </c>
      <c r="I64" s="1">
        <f t="shared" si="6"/>
        <v>591.00118520609192</v>
      </c>
      <c r="J64" s="1">
        <f t="shared" si="7"/>
        <v>591.00118520609192</v>
      </c>
      <c r="K64" s="1">
        <f t="shared" si="8"/>
        <v>94.560189632974712</v>
      </c>
      <c r="L64" s="1">
        <f t="shared" si="9"/>
        <v>94.560189632974712</v>
      </c>
      <c r="M64" s="1">
        <f t="shared" si="15"/>
        <v>4643.335443037975</v>
      </c>
      <c r="N64" s="1">
        <f t="shared" si="11"/>
        <v>4643.335443037975</v>
      </c>
      <c r="S64"/>
    </row>
    <row r="65" spans="1:19" x14ac:dyDescent="0.25">
      <c r="A65">
        <f t="shared" si="13"/>
        <v>55</v>
      </c>
      <c r="B65" s="8">
        <f t="shared" si="1"/>
        <v>21691.637913997136</v>
      </c>
      <c r="C65" s="2">
        <v>55</v>
      </c>
      <c r="D65" s="1">
        <f t="shared" si="12"/>
        <v>21691.637913997136</v>
      </c>
      <c r="E65" s="1">
        <f t="shared" si="2"/>
        <v>21691.637913997136</v>
      </c>
      <c r="F65" s="1">
        <f t="shared" si="14"/>
        <v>4049.1353392445808</v>
      </c>
      <c r="G65" s="1">
        <f t="shared" si="4"/>
        <v>4049.1353392445808</v>
      </c>
      <c r="H65" s="1">
        <f t="shared" si="5"/>
        <v>4049.1353392445808</v>
      </c>
      <c r="I65" s="1">
        <f t="shared" si="6"/>
        <v>512.24146878740919</v>
      </c>
      <c r="J65" s="1">
        <f t="shared" si="7"/>
        <v>512.24146878740919</v>
      </c>
      <c r="K65" s="1">
        <f t="shared" si="8"/>
        <v>81.958635005985471</v>
      </c>
      <c r="L65" s="1">
        <f t="shared" si="9"/>
        <v>81.958635005985471</v>
      </c>
      <c r="M65" s="1">
        <f t="shared" si="15"/>
        <v>4643.335443037975</v>
      </c>
      <c r="N65" s="1">
        <f t="shared" si="11"/>
        <v>4643.335443037975</v>
      </c>
      <c r="S65"/>
    </row>
    <row r="66" spans="1:19" x14ac:dyDescent="0.25">
      <c r="A66">
        <f t="shared" si="13"/>
        <v>56</v>
      </c>
      <c r="B66" s="8">
        <f t="shared" si="1"/>
        <v>17549.032319792379</v>
      </c>
      <c r="C66" s="2">
        <v>56</v>
      </c>
      <c r="D66" s="1">
        <f t="shared" si="12"/>
        <v>17549.032319792379</v>
      </c>
      <c r="E66" s="1">
        <f t="shared" si="2"/>
        <v>17549.032319792379</v>
      </c>
      <c r="F66" s="1">
        <f t="shared" si="14"/>
        <v>4142.6055942047578</v>
      </c>
      <c r="G66" s="1">
        <f t="shared" si="4"/>
        <v>4142.6055942047578</v>
      </c>
      <c r="H66" s="1">
        <f t="shared" si="5"/>
        <v>4142.6055942047578</v>
      </c>
      <c r="I66" s="1">
        <f t="shared" si="6"/>
        <v>431.66366278725582</v>
      </c>
      <c r="J66" s="1">
        <f t="shared" si="7"/>
        <v>431.66366278725582</v>
      </c>
      <c r="K66" s="1">
        <f t="shared" si="8"/>
        <v>69.066186045960933</v>
      </c>
      <c r="L66" s="1">
        <f t="shared" si="9"/>
        <v>69.066186045960933</v>
      </c>
      <c r="M66" s="1">
        <f t="shared" si="15"/>
        <v>4643.335443037975</v>
      </c>
      <c r="N66" s="1">
        <f t="shared" si="11"/>
        <v>4643.335443037975</v>
      </c>
      <c r="S66"/>
    </row>
    <row r="67" spans="1:19" x14ac:dyDescent="0.25">
      <c r="A67">
        <f t="shared" si="13"/>
        <v>57</v>
      </c>
      <c r="B67" s="8">
        <f t="shared" si="1"/>
        <v>13310.798802920552</v>
      </c>
      <c r="C67" s="2">
        <v>57</v>
      </c>
      <c r="D67" s="1">
        <f t="shared" si="12"/>
        <v>13310.798802920552</v>
      </c>
      <c r="E67" s="1">
        <f t="shared" si="2"/>
        <v>13310.798802920552</v>
      </c>
      <c r="F67" s="1">
        <f t="shared" si="14"/>
        <v>4238.2335168718273</v>
      </c>
      <c r="G67" s="1">
        <f t="shared" si="4"/>
        <v>4238.2335168718273</v>
      </c>
      <c r="H67" s="1">
        <f t="shared" si="5"/>
        <v>4238.2335168718273</v>
      </c>
      <c r="I67" s="1">
        <f t="shared" si="6"/>
        <v>349.22579841909265</v>
      </c>
      <c r="J67" s="1">
        <f t="shared" si="7"/>
        <v>349.22579841909265</v>
      </c>
      <c r="K67" s="1">
        <f t="shared" si="8"/>
        <v>55.876127747054824</v>
      </c>
      <c r="L67" s="1">
        <f t="shared" si="9"/>
        <v>55.876127747054824</v>
      </c>
      <c r="M67" s="1">
        <f t="shared" si="15"/>
        <v>4643.335443037975</v>
      </c>
      <c r="N67" s="1">
        <f t="shared" si="11"/>
        <v>4643.335443037975</v>
      </c>
      <c r="S67"/>
    </row>
    <row r="68" spans="1:19" x14ac:dyDescent="0.25">
      <c r="A68">
        <f t="shared" si="13"/>
        <v>58</v>
      </c>
      <c r="B68" s="8">
        <f t="shared" si="1"/>
        <v>8974.7298880655362</v>
      </c>
      <c r="C68" s="2">
        <v>58</v>
      </c>
      <c r="D68" s="1">
        <f t="shared" si="12"/>
        <v>8974.7298880655362</v>
      </c>
      <c r="E68" s="1">
        <f t="shared" si="2"/>
        <v>8974.7298880655362</v>
      </c>
      <c r="F68" s="1">
        <f t="shared" si="14"/>
        <v>4336.0689148550146</v>
      </c>
      <c r="G68" s="1">
        <f t="shared" si="4"/>
        <v>4336.0689148550146</v>
      </c>
      <c r="H68" s="1">
        <f t="shared" si="5"/>
        <v>4336.0689148550146</v>
      </c>
      <c r="I68" s="1">
        <f t="shared" si="6"/>
        <v>264.88493808875882</v>
      </c>
      <c r="J68" s="1">
        <f t="shared" si="7"/>
        <v>264.88493808875882</v>
      </c>
      <c r="K68" s="1">
        <f t="shared" si="8"/>
        <v>42.381590094201414</v>
      </c>
      <c r="L68" s="1">
        <f t="shared" si="9"/>
        <v>42.381590094201414</v>
      </c>
      <c r="M68" s="1">
        <f t="shared" si="15"/>
        <v>4643.335443037975</v>
      </c>
      <c r="N68" s="1">
        <f t="shared" si="11"/>
        <v>4643.335443037975</v>
      </c>
      <c r="S68"/>
    </row>
    <row r="69" spans="1:19" x14ac:dyDescent="0.25">
      <c r="A69">
        <f t="shared" si="13"/>
        <v>59</v>
      </c>
      <c r="B69" s="8">
        <f t="shared" si="1"/>
        <v>4538.5671425429564</v>
      </c>
      <c r="C69" s="2">
        <v>59</v>
      </c>
      <c r="D69" s="1">
        <f t="shared" si="12"/>
        <v>4538.5671425429564</v>
      </c>
      <c r="E69" s="1">
        <f t="shared" si="2"/>
        <v>4538.5671425429564</v>
      </c>
      <c r="F69" s="1">
        <f t="shared" si="14"/>
        <v>4436.1627455225798</v>
      </c>
      <c r="G69" s="1">
        <f t="shared" si="4"/>
        <v>4436.1627455225798</v>
      </c>
      <c r="H69" s="1">
        <f t="shared" si="5"/>
        <v>4436.1627455225798</v>
      </c>
      <c r="I69" s="1">
        <f t="shared" si="6"/>
        <v>178.59715303051317</v>
      </c>
      <c r="J69" s="1">
        <f t="shared" si="7"/>
        <v>178.59715303051317</v>
      </c>
      <c r="K69" s="1">
        <f t="shared" si="8"/>
        <v>28.575544484882109</v>
      </c>
      <c r="L69" s="1">
        <f t="shared" si="9"/>
        <v>28.575544484882109</v>
      </c>
      <c r="M69" s="1">
        <f t="shared" si="15"/>
        <v>4643.335443037975</v>
      </c>
      <c r="N69" s="1">
        <f t="shared" si="11"/>
        <v>4643.335443037975</v>
      </c>
      <c r="S69"/>
    </row>
    <row r="70" spans="1:19" x14ac:dyDescent="0.25">
      <c r="A70">
        <f t="shared" si="13"/>
        <v>60</v>
      </c>
      <c r="B70" s="8" t="str">
        <f t="shared" si="1"/>
        <v/>
      </c>
      <c r="C70" s="2">
        <v>60</v>
      </c>
      <c r="D70" s="1" t="str">
        <f t="shared" si="12"/>
        <v/>
      </c>
      <c r="E70" s="1">
        <f t="shared" si="2"/>
        <v>9.9134922493249178E-11</v>
      </c>
      <c r="F70" s="1">
        <f t="shared" si="14"/>
        <v>4538.5671425429564</v>
      </c>
      <c r="G70" s="1">
        <f t="shared" si="4"/>
        <v>4538.5671425428573</v>
      </c>
      <c r="H70" s="1">
        <f t="shared" si="5"/>
        <v>4538.5671425428573</v>
      </c>
      <c r="I70" s="1">
        <f t="shared" si="6"/>
        <v>90.317500426825561</v>
      </c>
      <c r="J70" s="1">
        <f t="shared" si="7"/>
        <v>90.317500426825561</v>
      </c>
      <c r="K70" s="1">
        <f t="shared" si="8"/>
        <v>14.450800068292089</v>
      </c>
      <c r="L70" s="1">
        <f t="shared" si="9"/>
        <v>14.450800068292089</v>
      </c>
      <c r="M70" s="1">
        <f t="shared" si="15"/>
        <v>4643.3354430380741</v>
      </c>
      <c r="N70" s="1">
        <f t="shared" si="11"/>
        <v>4643.335443037975</v>
      </c>
      <c r="S70"/>
    </row>
    <row r="72" spans="1:19" x14ac:dyDescent="0.25">
      <c r="H72" s="1"/>
      <c r="I72" s="1"/>
      <c r="J72" s="1"/>
      <c r="K72" s="1"/>
    </row>
  </sheetData>
  <mergeCells count="1">
    <mergeCell ref="Q3:R3"/>
  </mergeCells>
  <dataValidations disablePrompts="1" count="1">
    <dataValidation type="list" allowBlank="1" showInputMessage="1" showErrorMessage="1" sqref="D4" xr:uid="{00000000-0002-0000-0100-000000000000}">
      <formula1>$XFC$1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ABONO A CAPITAL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2024-04-16T15:52:52Z</cp:lastPrinted>
  <dcterms:created xsi:type="dcterms:W3CDTF">2022-04-20T18:00:31Z</dcterms:created>
  <dcterms:modified xsi:type="dcterms:W3CDTF">2026-03-09T19:26:54Z</dcterms:modified>
</cp:coreProperties>
</file>