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Inmedicredit\Documents\"/>
    </mc:Choice>
  </mc:AlternateContent>
  <xr:revisionPtr revIDLastSave="0" documentId="13_ncr:1_{6CDB59C5-6F08-4D9A-BBAC-FD38483A3C49}" xr6:coauthVersionLast="47" xr6:coauthVersionMax="47" xr10:uidLastSave="{00000000-0000-0000-0000-000000000000}"/>
  <bookViews>
    <workbookView showHorizontalScroll="0" showVerticalScroll="0" xWindow="-120" yWindow="-120" windowWidth="20640" windowHeight="11040" xr2:uid="{00000000-000D-0000-FFFF-FFFF00000000}"/>
  </bookViews>
  <sheets>
    <sheet name="4695-COTIZADOR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1" i="6" l="1"/>
  <c r="E9" i="6"/>
  <c r="E10" i="6"/>
  <c r="C11" i="6" l="1"/>
  <c r="C10" i="6"/>
  <c r="C9" i="6"/>
  <c r="D6" i="6"/>
  <c r="J11" i="6" l="1"/>
  <c r="D11" i="6"/>
  <c r="J10" i="6"/>
  <c r="D10" i="6"/>
  <c r="J9" i="6"/>
  <c r="D9" i="6"/>
  <c r="AU5" i="6"/>
  <c r="S5" i="6"/>
  <c r="T5" i="6" s="1"/>
  <c r="U5" i="6" s="1"/>
  <c r="V5" i="6" s="1"/>
  <c r="AU4" i="6"/>
  <c r="AV4" i="6" s="1"/>
  <c r="AW4" i="6" s="1"/>
  <c r="S4" i="6"/>
  <c r="T4" i="6" s="1"/>
  <c r="U4" i="6" s="1"/>
  <c r="V4" i="6" s="1"/>
  <c r="AU3" i="6"/>
  <c r="S3" i="6"/>
  <c r="T3" i="6" s="1"/>
  <c r="U3" i="6" s="1"/>
  <c r="V3" i="6" s="1"/>
  <c r="AU2" i="6"/>
  <c r="S2" i="6"/>
  <c r="T2" i="6" s="1"/>
  <c r="U2" i="6" s="1"/>
  <c r="V2" i="6" s="1"/>
  <c r="AV5" i="6" l="1"/>
  <c r="AW5" i="6" s="1"/>
  <c r="G9" i="6"/>
  <c r="AV2" i="6"/>
  <c r="AW2" i="6" s="1"/>
  <c r="G10" i="6"/>
  <c r="H10" i="6" s="1"/>
  <c r="AV3" i="6"/>
  <c r="AW3" i="6" s="1"/>
  <c r="G11" i="6"/>
  <c r="F9" i="6" l="1"/>
  <c r="M9" i="6" s="1"/>
  <c r="K9" i="6" s="1"/>
  <c r="L9" i="6" s="1"/>
  <c r="H9" i="6"/>
  <c r="F10" i="6"/>
  <c r="M10" i="6" s="1"/>
  <c r="I10" i="6" s="1"/>
  <c r="H11" i="6"/>
  <c r="F11" i="6"/>
  <c r="M11" i="6" s="1"/>
  <c r="I9" i="6" l="1"/>
  <c r="K10" i="6"/>
  <c r="L10" i="6" s="1"/>
  <c r="K11" i="6"/>
  <c r="L11" i="6" s="1"/>
  <c r="I11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lenovo</author>
  </authors>
  <commentList>
    <comment ref="G8" authorId="0" shapeId="0" xr:uid="{00000000-0006-0000-0000-000001000000}">
      <text>
        <r>
          <rPr>
            <sz val="9"/>
            <color indexed="81"/>
            <rFont val="Tahoma"/>
            <family val="2"/>
          </rPr>
          <t>Tasa insoluta mensual con IVA.</t>
        </r>
      </text>
    </comment>
    <comment ref="H8" authorId="0" shapeId="0" xr:uid="{00000000-0006-0000-0000-000002000000}">
      <text>
        <r>
          <rPr>
            <sz val="9"/>
            <color indexed="81"/>
            <rFont val="Tahoma"/>
            <family val="2"/>
          </rPr>
          <t>Tasa insoluta mensual con IVA.</t>
        </r>
      </text>
    </comment>
  </commentList>
</comments>
</file>

<file path=xl/sharedStrings.xml><?xml version="1.0" encoding="utf-8"?>
<sst xmlns="http://schemas.openxmlformats.org/spreadsheetml/2006/main" count="34" uniqueCount="29">
  <si>
    <t xml:space="preserve">Dependencia: </t>
  </si>
  <si>
    <t>Frecuencia:</t>
  </si>
  <si>
    <t>Mensual</t>
  </si>
  <si>
    <t>Plazo</t>
  </si>
  <si>
    <t>Prestamo</t>
  </si>
  <si>
    <t>Pagare</t>
  </si>
  <si>
    <t>Capital</t>
  </si>
  <si>
    <t>*Calculo para fines informativos</t>
  </si>
  <si>
    <t>Calculo por:</t>
  </si>
  <si>
    <t>Tasa Global</t>
  </si>
  <si>
    <t>Interes</t>
  </si>
  <si>
    <t>IVA</t>
  </si>
  <si>
    <t>PLAZO Q</t>
  </si>
  <si>
    <t>CAPITAL</t>
  </si>
  <si>
    <t>PAGO QUINCENAL</t>
  </si>
  <si>
    <t>TASA MENSUAL</t>
  </si>
  <si>
    <t>TASA QUINCENAL</t>
  </si>
  <si>
    <t>TASA SIN IVA</t>
  </si>
  <si>
    <t>TASA ANUAL</t>
  </si>
  <si>
    <t>*Las tasas globales e insolutas estan en terminos mensuales e incluyen el IVA.</t>
  </si>
  <si>
    <t>MONTO</t>
  </si>
  <si>
    <t>DESCUENTO</t>
  </si>
  <si>
    <t>Tasa C/IVA</t>
  </si>
  <si>
    <t>Tasa S/IVA</t>
  </si>
  <si>
    <t>IMSS PLEY/CONSUBANCO</t>
  </si>
  <si>
    <t>Cat con IVA</t>
  </si>
  <si>
    <t>Descuento</t>
  </si>
  <si>
    <t>CAT PORTAL</t>
  </si>
  <si>
    <t>Condiciones:
Se puede utilizar para simulaciones de créditos nuevos, renovaciones, LQ-3 y compras intercompañías (CSP, OPC Y MSN).
36 M, monto mínimo 100,000.
48 M, monto mínimo 100,000.
60 M, monto mínimo 50,000.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</si>
</sst>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$&quot;#,##0.00;[Red]\-&quot;$&quot;#,##0.00"/>
    <numFmt numFmtId="44" formatCode="_-&quot;$&quot;* #,##0.00_-;\-&quot;$&quot;* #,##0.00_-;_-&quot;$&quot;* &quot;-&quot;??_-;_-@_-"/>
    <numFmt numFmtId="164" formatCode="_(&quot;$&quot;* #,##0.00_);_(&quot;$&quot;* \(#,##0.00\);_(&quot;$&quot;* &quot;-&quot;??_);_(@_)"/>
    <numFmt numFmtId="165" formatCode="_-&quot;$&quot;* #,##0.0000_-;\-&quot;$&quot;* #,##0.0000_-;_-&quot;$&quot;* &quot;-&quot;??_-;_-@_-"/>
    <numFmt numFmtId="166" formatCode="[$-80A]General"/>
  </numFmts>
  <fonts count="9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sz val="9"/>
      <color indexed="81"/>
      <name val="Tahoma"/>
      <family val="2"/>
    </font>
    <font>
      <b/>
      <sz val="14"/>
      <color theme="1"/>
      <name val="Calibri"/>
      <family val="2"/>
      <scheme val="minor"/>
    </font>
    <font>
      <b/>
      <sz val="6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rgb="FFC0000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166" fontId="2" fillId="0" borderId="0"/>
    <xf numFmtId="9" fontId="3" fillId="0" borderId="0" applyFont="0" applyFill="0" applyBorder="0" applyAlignment="0" applyProtection="0"/>
  </cellStyleXfs>
  <cellXfs count="31">
    <xf numFmtId="0" fontId="0" fillId="0" borderId="0" xfId="0"/>
    <xf numFmtId="0" fontId="0" fillId="4" borderId="0" xfId="0" applyFill="1" applyProtection="1"/>
    <xf numFmtId="0" fontId="0" fillId="3" borderId="0" xfId="0" applyFill="1" applyProtection="1"/>
    <xf numFmtId="0" fontId="0" fillId="4" borderId="0" xfId="0" applyFont="1" applyFill="1" applyProtection="1"/>
    <xf numFmtId="0" fontId="0" fillId="2" borderId="0" xfId="0" applyFill="1" applyAlignment="1" applyProtection="1">
      <alignment horizontal="center"/>
    </xf>
    <xf numFmtId="44" fontId="0" fillId="2" borderId="0" xfId="0" applyNumberFormat="1" applyFill="1" applyAlignment="1" applyProtection="1">
      <alignment horizontal="center"/>
    </xf>
    <xf numFmtId="0" fontId="0" fillId="0" borderId="0" xfId="0" applyProtection="1"/>
    <xf numFmtId="10" fontId="0" fillId="2" borderId="0" xfId="0" applyNumberFormat="1" applyFill="1" applyAlignment="1" applyProtection="1">
      <alignment horizontal="center"/>
    </xf>
    <xf numFmtId="0" fontId="0" fillId="4" borderId="0" xfId="0" applyFont="1" applyFill="1" applyBorder="1" applyProtection="1"/>
    <xf numFmtId="10" fontId="0" fillId="4" borderId="0" xfId="0" applyNumberFormat="1" applyFill="1" applyProtection="1"/>
    <xf numFmtId="10" fontId="0" fillId="4" borderId="0" xfId="2" applyNumberFormat="1" applyFont="1" applyFill="1" applyProtection="1"/>
    <xf numFmtId="8" fontId="0" fillId="4" borderId="0" xfId="0" applyNumberFormat="1" applyFont="1" applyFill="1" applyProtection="1"/>
    <xf numFmtId="8" fontId="0" fillId="4" borderId="0" xfId="0" applyNumberFormat="1" applyFill="1" applyProtection="1"/>
    <xf numFmtId="0" fontId="4" fillId="4" borderId="0" xfId="0" applyFont="1" applyFill="1" applyAlignment="1" applyProtection="1">
      <alignment horizontal="center"/>
      <protection locked="0"/>
    </xf>
    <xf numFmtId="44" fontId="7" fillId="0" borderId="0" xfId="0" applyNumberFormat="1" applyFont="1" applyAlignment="1" applyProtection="1">
      <alignment horizontal="center"/>
      <protection locked="0"/>
    </xf>
    <xf numFmtId="8" fontId="0" fillId="0" borderId="0" xfId="0" applyNumberFormat="1" applyProtection="1"/>
    <xf numFmtId="4" fontId="0" fillId="0" borderId="0" xfId="0" applyNumberFormat="1"/>
    <xf numFmtId="44" fontId="0" fillId="4" borderId="0" xfId="0" applyNumberFormat="1" applyFont="1" applyFill="1" applyProtection="1"/>
    <xf numFmtId="44" fontId="0" fillId="4" borderId="0" xfId="0" applyNumberFormat="1" applyFill="1" applyProtection="1"/>
    <xf numFmtId="44" fontId="0" fillId="0" borderId="0" xfId="0" applyNumberFormat="1" applyProtection="1"/>
    <xf numFmtId="0" fontId="0" fillId="5" borderId="0" xfId="0" applyFill="1" applyProtection="1"/>
    <xf numFmtId="0" fontId="1" fillId="5" borderId="0" xfId="0" applyFont="1" applyFill="1" applyAlignment="1" applyProtection="1">
      <alignment horizontal="center"/>
    </xf>
    <xf numFmtId="2" fontId="0" fillId="5" borderId="0" xfId="0" applyNumberFormat="1" applyFill="1" applyProtection="1"/>
    <xf numFmtId="10" fontId="0" fillId="5" borderId="0" xfId="0" applyNumberFormat="1" applyFill="1" applyProtection="1"/>
    <xf numFmtId="164" fontId="0" fillId="5" borderId="0" xfId="0" applyNumberFormat="1" applyFill="1" applyProtection="1"/>
    <xf numFmtId="165" fontId="0" fillId="5" borderId="0" xfId="0" applyNumberFormat="1" applyFill="1" applyProtection="1"/>
    <xf numFmtId="0" fontId="5" fillId="5" borderId="0" xfId="0" applyFont="1" applyFill="1" applyProtection="1"/>
    <xf numFmtId="0" fontId="1" fillId="6" borderId="0" xfId="0" applyFont="1" applyFill="1" applyAlignment="1" applyProtection="1">
      <alignment horizontal="center"/>
    </xf>
    <xf numFmtId="0" fontId="1" fillId="5" borderId="0" xfId="0" applyFont="1" applyFill="1" applyAlignment="1" applyProtection="1">
      <alignment horizontal="center"/>
    </xf>
    <xf numFmtId="0" fontId="4" fillId="4" borderId="0" xfId="0" applyFont="1" applyFill="1" applyAlignment="1" applyProtection="1">
      <alignment horizontal="center"/>
    </xf>
    <xf numFmtId="0" fontId="8" fillId="4" borderId="0" xfId="0" applyFont="1" applyFill="1" applyAlignment="1" applyProtection="1">
      <alignment horizontal="center" vertical="center" wrapText="1"/>
      <protection hidden="1"/>
    </xf>
  </cellXfs>
  <cellStyles count="3">
    <cellStyle name="Excel Built-in Normal" xfId="1" xr:uid="{00000000-0005-0000-0000-000000000000}"/>
    <cellStyle name="Normal" xfId="0" builtinId="0"/>
    <cellStyle name="Porcentaje" xfId="2" builtinId="5"/>
  </cellStyles>
  <dxfs count="0"/>
  <tableStyles count="0" defaultTableStyle="TableStyleMedium2" defaultPivotStyle="PivotStyleLight16"/>
  <colors>
    <mruColors>
      <color rgb="FF008E4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775138</xdr:colOff>
      <xdr:row>29</xdr:row>
      <xdr:rowOff>94593</xdr:rowOff>
    </xdr:from>
    <xdr:to>
      <xdr:col>13</xdr:col>
      <xdr:colOff>0</xdr:colOff>
      <xdr:row>30</xdr:row>
      <xdr:rowOff>147144</xdr:rowOff>
    </xdr:to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9709588" y="5857218"/>
          <a:ext cx="272612" cy="243051"/>
        </a:xfrm>
        <a:prstGeom prst="rect">
          <a:avLst/>
        </a:prstGeom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r>
            <a:rPr lang="es-MX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(Capital * Plazo</a:t>
          </a:r>
          <a:r>
            <a:rPr lang="es-MX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* 1.16)</a:t>
          </a:r>
        </a:p>
        <a:p>
          <a:endParaRPr lang="es-MX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Z39"/>
  <sheetViews>
    <sheetView showGridLines="0" tabSelected="1" topLeftCell="B1" zoomScale="115" zoomScaleNormal="115" workbookViewId="0">
      <selection activeCell="F6" sqref="F6"/>
    </sheetView>
  </sheetViews>
  <sheetFormatPr baseColWidth="10" defaultRowHeight="15" x14ac:dyDescent="0.25"/>
  <cols>
    <col min="1" max="1" width="3.28515625" style="6" hidden="1" customWidth="1"/>
    <col min="2" max="2" width="4.42578125" style="6" customWidth="1"/>
    <col min="3" max="3" width="11.5703125" style="6" customWidth="1"/>
    <col min="4" max="4" width="11.42578125" style="6"/>
    <col min="5" max="5" width="14.42578125" style="6" bestFit="1" customWidth="1"/>
    <col min="6" max="6" width="19.5703125" style="6" bestFit="1" customWidth="1"/>
    <col min="7" max="7" width="13.5703125" style="6" bestFit="1" customWidth="1"/>
    <col min="8" max="8" width="11.140625" style="6" bestFit="1" customWidth="1"/>
    <col min="9" max="9" width="14.42578125" style="6" bestFit="1" customWidth="1"/>
    <col min="10" max="11" width="15.7109375" style="6" customWidth="1"/>
    <col min="12" max="12" width="16.28515625" style="6" customWidth="1"/>
    <col min="13" max="13" width="15.7109375" style="6" customWidth="1"/>
    <col min="14" max="15" width="11.42578125" style="6"/>
    <col min="16" max="21" width="0" style="6" hidden="1" customWidth="1"/>
    <col min="22" max="22" width="13.140625" style="6" hidden="1" customWidth="1"/>
    <col min="23" max="43" width="11.42578125" style="6"/>
    <col min="44" max="44" width="8.5703125" style="6" bestFit="1" customWidth="1"/>
    <col min="45" max="45" width="15" style="19" bestFit="1" customWidth="1"/>
    <col min="46" max="46" width="11.5703125" style="15" bestFit="1" customWidth="1"/>
    <col min="47" max="47" width="14.5703125" style="6" bestFit="1" customWidth="1"/>
    <col min="48" max="48" width="12.5703125" style="6" bestFit="1" customWidth="1"/>
    <col min="49" max="49" width="12.140625" style="6" bestFit="1" customWidth="1"/>
    <col min="50" max="16384" width="11.42578125" style="6"/>
  </cols>
  <sheetData>
    <row r="1" spans="1:52" s="1" customFormat="1" x14ac:dyDescent="0.25">
      <c r="A1" s="2"/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3"/>
      <c r="P1" s="3" t="s">
        <v>12</v>
      </c>
      <c r="Q1" s="1" t="s">
        <v>13</v>
      </c>
      <c r="R1" s="1" t="s">
        <v>14</v>
      </c>
      <c r="S1" s="1" t="s">
        <v>16</v>
      </c>
      <c r="T1" s="1" t="s">
        <v>15</v>
      </c>
      <c r="U1" s="1" t="s">
        <v>17</v>
      </c>
      <c r="V1" s="1" t="s">
        <v>18</v>
      </c>
      <c r="AR1" s="3" t="s">
        <v>12</v>
      </c>
      <c r="AS1" s="17" t="s">
        <v>20</v>
      </c>
      <c r="AT1" s="11" t="s">
        <v>21</v>
      </c>
      <c r="AU1" s="1" t="s">
        <v>15</v>
      </c>
      <c r="AV1" s="1" t="s">
        <v>17</v>
      </c>
      <c r="AW1" s="1" t="s">
        <v>18</v>
      </c>
      <c r="AZ1" s="1" t="s">
        <v>27</v>
      </c>
    </row>
    <row r="2" spans="1:52" s="1" customFormat="1" x14ac:dyDescent="0.25">
      <c r="A2" s="2"/>
      <c r="B2" s="20"/>
      <c r="C2" s="20"/>
      <c r="D2" s="28" t="s">
        <v>0</v>
      </c>
      <c r="E2" s="28"/>
      <c r="F2" s="29" t="s">
        <v>24</v>
      </c>
      <c r="G2" s="29"/>
      <c r="H2" s="29"/>
      <c r="I2" s="20"/>
      <c r="J2" s="20"/>
      <c r="K2" s="20"/>
      <c r="L2" s="20"/>
      <c r="M2" s="20"/>
      <c r="N2" s="20"/>
      <c r="O2" s="3"/>
      <c r="P2" s="8">
        <v>24</v>
      </c>
      <c r="Q2" s="11">
        <v>497000</v>
      </c>
      <c r="R2" s="12">
        <v>25850.25</v>
      </c>
      <c r="S2" s="9">
        <f>RATE(P2,-R2,Q2,0,0)</f>
        <v>1.8560002435494275E-2</v>
      </c>
      <c r="T2" s="10">
        <f>S2*2</f>
        <v>3.712000487098855E-2</v>
      </c>
      <c r="U2" s="10">
        <f>T2/1.16</f>
        <v>3.200000419912806E-2</v>
      </c>
      <c r="V2" s="10">
        <f>U2*12</f>
        <v>0.38400005038953672</v>
      </c>
      <c r="AR2" s="1">
        <v>36</v>
      </c>
      <c r="AS2" s="18">
        <v>200000</v>
      </c>
      <c r="AT2" s="16">
        <v>9024.27</v>
      </c>
      <c r="AU2" s="9">
        <f t="shared" ref="AU2:AU4" si="0">RATE(AR2,-AT2,AS2,0,0)</f>
        <v>2.8997684886300383E-2</v>
      </c>
      <c r="AV2" s="9">
        <f>AU2/1.16</f>
        <v>2.4998004212327916E-2</v>
      </c>
      <c r="AW2" s="9">
        <f>AV2*12</f>
        <v>0.29997605054793497</v>
      </c>
      <c r="AX2" s="9"/>
      <c r="AY2" s="9"/>
      <c r="AZ2" s="9">
        <v>0.40920000000000001</v>
      </c>
    </row>
    <row r="3" spans="1:52" s="1" customFormat="1" ht="15" customHeight="1" x14ac:dyDescent="0.25">
      <c r="A3" s="2"/>
      <c r="B3" s="20"/>
      <c r="C3" s="20"/>
      <c r="D3" s="28" t="s">
        <v>1</v>
      </c>
      <c r="E3" s="28"/>
      <c r="F3" s="21" t="s">
        <v>2</v>
      </c>
      <c r="G3" s="20"/>
      <c r="H3" s="20"/>
      <c r="I3" s="20"/>
      <c r="J3" s="20"/>
      <c r="K3" s="20"/>
      <c r="L3" s="20"/>
      <c r="M3" s="20"/>
      <c r="N3" s="20"/>
      <c r="O3" s="3"/>
      <c r="P3" s="8">
        <v>48</v>
      </c>
      <c r="Q3" s="11">
        <v>497000</v>
      </c>
      <c r="R3" s="11">
        <v>15732</v>
      </c>
      <c r="S3" s="9">
        <f t="shared" ref="S3:S5" si="1">RATE(P3,-R3,Q3,0,0)</f>
        <v>1.8559989355188038E-2</v>
      </c>
      <c r="T3" s="10">
        <f t="shared" ref="T3:T5" si="2">S3*2</f>
        <v>3.7119978710376075E-2</v>
      </c>
      <c r="U3" s="10">
        <f t="shared" ref="U3:U5" si="3">T3/1.16</f>
        <v>3.1999981646875932E-2</v>
      </c>
      <c r="V3" s="10">
        <f t="shared" ref="V3:V5" si="4">U3*12</f>
        <v>0.38399977976251121</v>
      </c>
      <c r="AR3" s="1">
        <v>48</v>
      </c>
      <c r="AS3" s="18">
        <v>200000</v>
      </c>
      <c r="AT3" s="16">
        <v>7669.24</v>
      </c>
      <c r="AU3" s="9">
        <f t="shared" si="0"/>
        <v>2.8301376525628558E-2</v>
      </c>
      <c r="AV3" s="9">
        <f>AU3/1.16</f>
        <v>2.4397738384162551E-2</v>
      </c>
      <c r="AW3" s="9">
        <f>AV3*12</f>
        <v>0.29277286060995061</v>
      </c>
      <c r="AX3" s="9"/>
      <c r="AY3" s="9"/>
      <c r="AZ3" s="9">
        <v>0.39779999999999999</v>
      </c>
    </row>
    <row r="4" spans="1:52" s="1" customFormat="1" ht="15" customHeight="1" x14ac:dyDescent="0.25">
      <c r="A4" s="2"/>
      <c r="B4" s="20"/>
      <c r="C4" s="20"/>
      <c r="D4" s="28" t="s">
        <v>8</v>
      </c>
      <c r="E4" s="28"/>
      <c r="F4" s="13" t="s">
        <v>20</v>
      </c>
      <c r="G4" s="20"/>
      <c r="H4" s="30" t="s">
        <v>28</v>
      </c>
      <c r="I4" s="30"/>
      <c r="J4" s="30"/>
      <c r="K4" s="30"/>
      <c r="L4" s="20"/>
      <c r="M4" s="20"/>
      <c r="N4" s="20"/>
      <c r="O4" s="3"/>
      <c r="P4" s="8">
        <v>72</v>
      </c>
      <c r="Q4" s="11">
        <v>497000</v>
      </c>
      <c r="R4" s="11">
        <v>12568.05</v>
      </c>
      <c r="S4" s="9">
        <f t="shared" si="1"/>
        <v>1.855999177746296E-2</v>
      </c>
      <c r="T4" s="10">
        <f t="shared" si="2"/>
        <v>3.711998355492592E-2</v>
      </c>
      <c r="U4" s="10">
        <f t="shared" si="3"/>
        <v>3.1999985823212E-2</v>
      </c>
      <c r="V4" s="10">
        <f t="shared" si="4"/>
        <v>0.38399982987854397</v>
      </c>
      <c r="AR4" s="1">
        <v>54</v>
      </c>
      <c r="AS4" s="18">
        <v>200000</v>
      </c>
      <c r="AT4" s="16">
        <v>7203.16</v>
      </c>
      <c r="AU4" s="9">
        <f t="shared" si="0"/>
        <v>2.7840494946597232E-2</v>
      </c>
      <c r="AV4" s="9">
        <f>AU4/1.16</f>
        <v>2.4000426678101063E-2</v>
      </c>
      <c r="AW4" s="9">
        <f>AV4*12</f>
        <v>0.28800512013721274</v>
      </c>
      <c r="AX4" s="9"/>
      <c r="AY4" s="9"/>
      <c r="AZ4" s="9">
        <v>0.39029999999999998</v>
      </c>
    </row>
    <row r="5" spans="1:52" s="1" customFormat="1" ht="15" customHeight="1" x14ac:dyDescent="0.25">
      <c r="A5" s="2"/>
      <c r="B5" s="20"/>
      <c r="C5" s="20"/>
      <c r="D5" s="20"/>
      <c r="E5" s="20"/>
      <c r="F5" s="20"/>
      <c r="G5" s="20"/>
      <c r="H5" s="30"/>
      <c r="I5" s="30"/>
      <c r="J5" s="30"/>
      <c r="K5" s="30"/>
      <c r="L5" s="20"/>
      <c r="M5" s="20"/>
      <c r="N5" s="20"/>
      <c r="P5" s="8">
        <v>96</v>
      </c>
      <c r="Q5" s="11">
        <v>497000</v>
      </c>
      <c r="R5" s="11">
        <v>11128.57</v>
      </c>
      <c r="S5" s="9">
        <f t="shared" si="1"/>
        <v>1.8559997634293605E-2</v>
      </c>
      <c r="T5" s="10">
        <f t="shared" si="2"/>
        <v>3.7119995268587211E-2</v>
      </c>
      <c r="U5" s="10">
        <f t="shared" si="3"/>
        <v>3.1999995921195873E-2</v>
      </c>
      <c r="V5" s="10">
        <f t="shared" si="4"/>
        <v>0.38399995105435047</v>
      </c>
      <c r="AR5" s="1">
        <v>60</v>
      </c>
      <c r="AS5" s="18">
        <v>200000</v>
      </c>
      <c r="AT5" s="16">
        <v>6895.57</v>
      </c>
      <c r="AU5" s="9">
        <f>RATE(AR5,-AT5,AS5,0,0)</f>
        <v>2.7840452970327612E-2</v>
      </c>
      <c r="AV5" s="9">
        <f>AU5/1.16</f>
        <v>2.4000390491661736E-2</v>
      </c>
      <c r="AW5" s="9">
        <f>AV5*12</f>
        <v>0.28800468589994083</v>
      </c>
      <c r="AX5" s="9"/>
      <c r="AY5" s="9"/>
      <c r="AZ5" s="9">
        <v>0.39029999999999998</v>
      </c>
    </row>
    <row r="6" spans="1:52" s="1" customFormat="1" ht="18.75" x14ac:dyDescent="0.3">
      <c r="A6" s="2"/>
      <c r="B6" s="20"/>
      <c r="C6" s="20"/>
      <c r="D6" s="28" t="str">
        <f>IF(F4="MONTO","Ingrese el Monto:","Ingrese la capacidad:")</f>
        <v>Ingrese el Monto:</v>
      </c>
      <c r="E6" s="28"/>
      <c r="F6" s="14">
        <v>124000</v>
      </c>
      <c r="G6" s="20"/>
      <c r="H6" s="30"/>
      <c r="I6" s="30"/>
      <c r="J6" s="30"/>
      <c r="K6" s="30"/>
      <c r="L6" s="25"/>
      <c r="M6" s="20"/>
      <c r="N6" s="20"/>
      <c r="P6" s="3"/>
      <c r="Q6" s="3"/>
      <c r="R6" s="3"/>
      <c r="AS6" s="18"/>
      <c r="AT6" s="12"/>
      <c r="AU6" s="9"/>
      <c r="AV6" s="9"/>
      <c r="AW6" s="9"/>
    </row>
    <row r="7" spans="1:52" s="1" customFormat="1" x14ac:dyDescent="0.25">
      <c r="A7" s="2"/>
      <c r="B7" s="20"/>
      <c r="C7" s="20"/>
      <c r="D7" s="20"/>
      <c r="E7" s="20"/>
      <c r="F7" s="20"/>
      <c r="G7" s="22"/>
      <c r="H7" s="22"/>
      <c r="I7" s="23"/>
      <c r="J7" s="24"/>
      <c r="K7" s="20"/>
      <c r="L7" s="20"/>
      <c r="M7" s="20"/>
      <c r="N7" s="20"/>
      <c r="AS7" s="18"/>
    </row>
    <row r="8" spans="1:52" s="1" customFormat="1" x14ac:dyDescent="0.25">
      <c r="A8" s="2"/>
      <c r="B8" s="20"/>
      <c r="C8" s="27" t="s">
        <v>25</v>
      </c>
      <c r="D8" s="27" t="s">
        <v>3</v>
      </c>
      <c r="E8" s="27" t="s">
        <v>4</v>
      </c>
      <c r="F8" s="27" t="s">
        <v>26</v>
      </c>
      <c r="G8" s="27" t="s">
        <v>22</v>
      </c>
      <c r="H8" s="27" t="s">
        <v>23</v>
      </c>
      <c r="I8" s="27" t="s">
        <v>9</v>
      </c>
      <c r="J8" s="27" t="s">
        <v>6</v>
      </c>
      <c r="K8" s="27" t="s">
        <v>10</v>
      </c>
      <c r="L8" s="27" t="s">
        <v>11</v>
      </c>
      <c r="M8" s="27" t="s">
        <v>5</v>
      </c>
      <c r="N8" s="20"/>
      <c r="AS8" s="18"/>
    </row>
    <row r="9" spans="1:52" s="1" customFormat="1" x14ac:dyDescent="0.25">
      <c r="A9" s="2">
        <v>36</v>
      </c>
      <c r="B9" s="20"/>
      <c r="C9" s="7">
        <f>VLOOKUP(A9,$AR$1:$AZ$5,9,0)</f>
        <v>0.40920000000000001</v>
      </c>
      <c r="D9" s="4" t="str">
        <f t="shared" ref="D9:D11" si="5">CONCATENATE(A9," M")</f>
        <v>36 M</v>
      </c>
      <c r="E9" s="5">
        <f>IF(IF($F$4="MONTO",IF((IF(MOD($F$6,500)=0,$F$6,$F$6-MOD($F$6,500)))&gt;1000000,1000000,IF(MOD($F$6,500)=0,$F$6,$F$6-MOD($F$6,500))),IF(((1-(1+(G9))^(-A9))/((G9)))*$F$6&gt;1000000,1000000,IF(MOD(((1-(1+(G9))^(-A9))/(G9))*$F$6,500)=0,((1-(1+(G9))^(-A9))/((G9)))*$F$6,((1-(1+(G9))^(-A9))/((G9)))*$F$6-MOD(((1-(1+(G9))^(-A9))/((G9)))*$F$6,500))))&lt;100000,
0,
IF($F$4="MONTO",IF((IF(MOD($F$6,500)=0,$F$6,$F$6-MOD($F$6,500)))&gt;1000000,1000000,IF(MOD($F$6,500)=0,$F$6,$F$6-MOD($F$6,500))),IF(((1-(1+(G9))^(-A9))/((G9)))*$F$6&gt;1000000,1000000,IF(MOD(((1-(1+(G9))^(-A9))/(G9))*$F$6,500)=0,((1-(1+(G9))^(-A9))/((G9)))*$F$6,((1-(1+(G9))^(-A9))/((G9)))*$F$6-MOD(((1-(1+(G9))^(-A9))/((G9)))*$F$6,500)))))</f>
        <v>124000</v>
      </c>
      <c r="F9" s="5">
        <f>-PMT(G9,A9,E9,,0)</f>
        <v>5595.0474000004942</v>
      </c>
      <c r="G9" s="7">
        <f>VLOOKUP(A9,$AR$1:$AU$6,4,0)</f>
        <v>2.8997684886300383E-2</v>
      </c>
      <c r="H9" s="7">
        <f>G9/1.16</f>
        <v>2.4998004212327916E-2</v>
      </c>
      <c r="I9" s="7">
        <f>IFERROR(((M9-J9)/J9)/(A9),0)</f>
        <v>1.7343572222226204E-2</v>
      </c>
      <c r="J9" s="5">
        <f>E9</f>
        <v>124000</v>
      </c>
      <c r="K9" s="5">
        <f t="shared" ref="K9:K11" si="6">(M9-J9)/1.16</f>
        <v>66742.850344842911</v>
      </c>
      <c r="L9" s="5">
        <f t="shared" ref="L9:L11" si="7">K9*16%</f>
        <v>10678.856055174865</v>
      </c>
      <c r="M9" s="5">
        <f>F9*A9</f>
        <v>201421.70640001778</v>
      </c>
      <c r="N9" s="20"/>
      <c r="AS9" s="18"/>
    </row>
    <row r="10" spans="1:52" s="1" customFormat="1" x14ac:dyDescent="0.25">
      <c r="A10" s="2">
        <v>48</v>
      </c>
      <c r="B10" s="20"/>
      <c r="C10" s="7">
        <f t="shared" ref="C10:C11" si="8">VLOOKUP(A10,$AR$1:$AZ$5,9,0)</f>
        <v>0.39779999999999999</v>
      </c>
      <c r="D10" s="4" t="str">
        <f t="shared" si="5"/>
        <v>48 M</v>
      </c>
      <c r="E10" s="5">
        <f>IF(IF($F$4="MONTO",IF((IF(MOD($F$6,500)=0,$F$6,$F$6-MOD($F$6,500)))&gt;1000000,1000000,IF(MOD($F$6,500)=0,$F$6,$F$6-MOD($F$6,500))),IF(((1-(1+(G10))^(-A10))/((G10)))*$F$6&gt;1000000,1000000,IF(MOD(((1-(1+(G10))^(-A10))/(G10))*$F$6,500)=0,((1-(1+(G10))^(-A10))/((G10)))*$F$6,((1-(1+(G10))^(-A10))/((G10)))*$F$6-MOD(((1-(1+(G10))^(-A10))/((G10)))*$F$6,500))))&lt;100000,
0,
IF($F$4="MONTO",IF((IF(MOD($F$6,500)=0,$F$6,$F$6-MOD($F$6,500)))&gt;1000000,1000000,IF(MOD($F$6,500)=0,$F$6,$F$6-MOD($F$6,500))),IF(((1-(1+(G10))^(-A10))/((G10)))*$F$6&gt;1000000,1000000,IF(MOD(((1-(1+(G10))^(-A10))/(G10))*$F$6,500)=0,((1-(1+(G10))^(-A10))/((G10)))*$F$6,((1-(1+(G10))^(-A10))/((G10)))*$F$6-MOD(((1-(1+(G10))^(-A10))/((G10)))*$F$6,500)))))</f>
        <v>124000</v>
      </c>
      <c r="F10" s="5">
        <f>-PMT(G10,A10,E10,,0)</f>
        <v>4754.928799999997</v>
      </c>
      <c r="G10" s="7">
        <f>VLOOKUP(A10,$AR$1:$AU$6,4,0)</f>
        <v>2.8301376525628558E-2</v>
      </c>
      <c r="H10" s="7">
        <f t="shared" ref="H10:H11" si="9">G10/1.16</f>
        <v>2.4397738384162551E-2</v>
      </c>
      <c r="I10" s="7">
        <f>IFERROR(((M10-J10)/J10)/(A10),0)</f>
        <v>1.751286666666664E-2</v>
      </c>
      <c r="J10" s="5">
        <f>E10</f>
        <v>124000</v>
      </c>
      <c r="K10" s="5">
        <f t="shared" si="6"/>
        <v>89859.122758620564</v>
      </c>
      <c r="L10" s="5">
        <f t="shared" si="7"/>
        <v>14377.45964137929</v>
      </c>
      <c r="M10" s="5">
        <f>F10*A10</f>
        <v>228236.58239999984</v>
      </c>
      <c r="N10" s="20"/>
      <c r="AS10" s="18"/>
    </row>
    <row r="11" spans="1:52" s="1" customFormat="1" x14ac:dyDescent="0.25">
      <c r="A11" s="2">
        <v>60</v>
      </c>
      <c r="B11" s="20"/>
      <c r="C11" s="7">
        <f t="shared" si="8"/>
        <v>0.39029999999999998</v>
      </c>
      <c r="D11" s="4" t="str">
        <f t="shared" si="5"/>
        <v>60 M</v>
      </c>
      <c r="E11" s="5">
        <f>IF(IF($F$4="MONTO",IF((IF(MOD($F$6,500)=0,$F$6,$F$6-MOD($F$6,500)))&gt;1000000,1000000,IF(MOD($F$6,500)=0,$F$6,$F$6-MOD($F$6,500))),IF(((1-(1+(G11))^(-A11))/((G11)))*$F$6&gt;1000000,1000000,IF(MOD(((1-(1+(G11))^(-A11))/(G11))*$F$6,500)=0,((1-(1+(G11))^(-A11))/((G11)))*$F$6,((1-(1+(G11))^(-A11))/((G11)))*$F$6-MOD(((1-(1+(G11))^(-A11))/((G11)))*$F$6,500))))&lt;50000,
0,
IF($F$4="MONTO",IF((IF(MOD($F$6,500)=0,$F$6,$F$6-MOD($F$6,500)))&gt;1000000,1000000,IF(MOD($F$6,500)=0,$F$6,$F$6-MOD($F$6,500))),IF(((1-(1+(G11))^(-A11))/((G11)))*$F$6&gt;1000000,1000000,IF(MOD(((1-(1+(G11))^(-A11))/(G11))*$F$6,500)=0,((1-(1+(G11))^(-A11))/((G11)))*$F$6,((1-(1+(G11))^(-A11))/((G11)))*$F$6-MOD(((1-(1+(G11))^(-A11))/((G11)))*$F$6,500)))))</f>
        <v>124000</v>
      </c>
      <c r="F11" s="5">
        <f>-PMT(G11,A11,E11,,0)</f>
        <v>4275.2534000000123</v>
      </c>
      <c r="G11" s="7">
        <f>VLOOKUP(A11,$AR$1:$AU$6,4,0)</f>
        <v>2.7840452970327612E-2</v>
      </c>
      <c r="H11" s="7">
        <f t="shared" si="9"/>
        <v>2.4000390491661736E-2</v>
      </c>
      <c r="I11" s="7">
        <f>IFERROR(((M11-J11)/J11)/(A11),0)</f>
        <v>1.7811183333333432E-2</v>
      </c>
      <c r="J11" s="5">
        <f>E11</f>
        <v>124000</v>
      </c>
      <c r="K11" s="5">
        <f t="shared" si="6"/>
        <v>114237.24482758684</v>
      </c>
      <c r="L11" s="5">
        <f t="shared" si="7"/>
        <v>18277.959172413895</v>
      </c>
      <c r="M11" s="5">
        <f>F11*A11</f>
        <v>256515.20400000073</v>
      </c>
      <c r="N11" s="20"/>
      <c r="AS11" s="18"/>
      <c r="AT11" s="12"/>
    </row>
    <row r="12" spans="1:52" s="1" customFormat="1" x14ac:dyDescent="0.25">
      <c r="A12" s="2"/>
      <c r="B12" s="20"/>
      <c r="C12" s="20"/>
      <c r="D12" s="26" t="s">
        <v>7</v>
      </c>
      <c r="E12" s="20"/>
      <c r="F12" s="20"/>
      <c r="G12" s="20"/>
      <c r="H12" s="20"/>
      <c r="I12" s="20"/>
      <c r="J12" s="20"/>
      <c r="K12" s="20"/>
      <c r="L12" s="20"/>
      <c r="M12" s="20"/>
      <c r="N12" s="20"/>
      <c r="AS12" s="18"/>
      <c r="AT12" s="12"/>
    </row>
    <row r="13" spans="1:52" s="1" customFormat="1" x14ac:dyDescent="0.25">
      <c r="A13" s="2"/>
      <c r="B13" s="20"/>
      <c r="C13" s="20"/>
      <c r="D13" s="26" t="s">
        <v>19</v>
      </c>
      <c r="E13" s="20"/>
      <c r="F13" s="20"/>
      <c r="G13" s="20"/>
      <c r="H13" s="20"/>
      <c r="I13" s="20"/>
      <c r="J13" s="20"/>
      <c r="K13" s="20"/>
      <c r="L13" s="20"/>
      <c r="M13" s="20"/>
      <c r="N13" s="20"/>
      <c r="AS13" s="18"/>
      <c r="AT13" s="12"/>
    </row>
    <row r="14" spans="1:52" s="1" customFormat="1" x14ac:dyDescent="0.25">
      <c r="B14" s="20"/>
      <c r="C14" s="20"/>
      <c r="D14" s="26"/>
      <c r="E14" s="20"/>
      <c r="F14" s="20"/>
      <c r="G14" s="20"/>
      <c r="H14" s="20"/>
      <c r="I14" s="20"/>
      <c r="J14" s="20"/>
      <c r="K14" s="20"/>
      <c r="L14" s="20"/>
      <c r="M14" s="20"/>
      <c r="N14" s="20"/>
      <c r="AS14" s="18"/>
      <c r="AT14" s="12"/>
    </row>
    <row r="15" spans="1:52" s="1" customFormat="1" x14ac:dyDescent="0.25">
      <c r="B15" s="20"/>
      <c r="C15" s="20"/>
      <c r="D15" s="26"/>
      <c r="E15" s="20"/>
      <c r="F15" s="20"/>
      <c r="G15" s="20"/>
      <c r="H15" s="20"/>
      <c r="I15" s="20"/>
      <c r="J15" s="20"/>
      <c r="K15" s="20"/>
      <c r="L15" s="20"/>
      <c r="M15" s="20"/>
      <c r="N15" s="20"/>
      <c r="AS15" s="18"/>
      <c r="AT15" s="12"/>
    </row>
    <row r="16" spans="1:52" s="1" customFormat="1" x14ac:dyDescent="0.25">
      <c r="B16" s="20"/>
      <c r="C16" s="20"/>
      <c r="D16" s="26"/>
      <c r="E16" s="20"/>
      <c r="F16" s="20"/>
      <c r="G16" s="20"/>
      <c r="H16" s="20"/>
      <c r="I16" s="20"/>
      <c r="J16" s="20"/>
      <c r="K16" s="20"/>
      <c r="L16" s="20"/>
      <c r="M16" s="20"/>
      <c r="N16" s="20"/>
      <c r="AS16" s="18"/>
      <c r="AT16" s="12"/>
    </row>
    <row r="17" spans="2:46" s="1" customFormat="1" x14ac:dyDescent="0.25">
      <c r="B17" s="20"/>
      <c r="C17" s="20"/>
      <c r="D17" s="26"/>
      <c r="E17" s="20"/>
      <c r="F17" s="20"/>
      <c r="G17" s="20"/>
      <c r="H17" s="20"/>
      <c r="I17" s="20"/>
      <c r="J17" s="20"/>
      <c r="K17" s="20"/>
      <c r="L17" s="20"/>
      <c r="M17" s="20"/>
      <c r="N17" s="20"/>
      <c r="AS17" s="18"/>
      <c r="AT17" s="12"/>
    </row>
    <row r="18" spans="2:46" s="1" customFormat="1" x14ac:dyDescent="0.25">
      <c r="B18" s="20"/>
      <c r="C18" s="20"/>
      <c r="D18" s="26"/>
      <c r="E18" s="20"/>
      <c r="F18" s="20"/>
      <c r="G18" s="20"/>
      <c r="H18" s="20"/>
      <c r="I18" s="20"/>
      <c r="J18" s="20"/>
      <c r="K18" s="20"/>
      <c r="L18" s="20"/>
      <c r="M18" s="20"/>
      <c r="N18" s="20"/>
      <c r="AS18" s="18"/>
      <c r="AT18" s="12"/>
    </row>
    <row r="19" spans="2:46" s="1" customFormat="1" x14ac:dyDescent="0.25">
      <c r="B19" s="20"/>
      <c r="C19" s="20"/>
      <c r="D19" s="26"/>
      <c r="E19" s="20"/>
      <c r="F19" s="20"/>
      <c r="G19" s="20"/>
      <c r="H19" s="20"/>
      <c r="I19" s="20"/>
      <c r="J19" s="20"/>
      <c r="K19" s="20"/>
      <c r="L19" s="20"/>
      <c r="M19" s="20"/>
      <c r="N19" s="20"/>
      <c r="AS19" s="18"/>
      <c r="AT19" s="12"/>
    </row>
    <row r="20" spans="2:46" s="1" customFormat="1" x14ac:dyDescent="0.25">
      <c r="B20" s="20"/>
      <c r="C20" s="20"/>
      <c r="D20" s="26"/>
      <c r="E20" s="20"/>
      <c r="F20" s="20"/>
      <c r="G20" s="20"/>
      <c r="H20" s="20"/>
      <c r="I20" s="20"/>
      <c r="J20" s="20"/>
      <c r="K20" s="20"/>
      <c r="L20" s="20"/>
      <c r="M20" s="20"/>
      <c r="N20" s="20"/>
      <c r="AS20" s="18"/>
      <c r="AT20" s="12"/>
    </row>
    <row r="21" spans="2:46" s="1" customFormat="1" x14ac:dyDescent="0.25">
      <c r="B21" s="20"/>
      <c r="C21" s="20"/>
      <c r="D21" s="26"/>
      <c r="E21" s="20"/>
      <c r="F21" s="20"/>
      <c r="G21" s="20"/>
      <c r="H21" s="20"/>
      <c r="I21" s="20"/>
      <c r="J21" s="20"/>
      <c r="K21" s="20"/>
      <c r="L21" s="20"/>
      <c r="M21" s="20"/>
      <c r="N21" s="20"/>
      <c r="AS21" s="18"/>
      <c r="AT21" s="12"/>
    </row>
    <row r="22" spans="2:46" x14ac:dyDescent="0.25">
      <c r="B22" s="20"/>
      <c r="C22" s="20"/>
      <c r="D22" s="26"/>
      <c r="E22" s="20"/>
      <c r="F22" s="20"/>
      <c r="G22" s="20"/>
      <c r="H22" s="20"/>
      <c r="I22" s="20"/>
      <c r="J22" s="20"/>
      <c r="K22" s="20"/>
      <c r="L22" s="20"/>
      <c r="M22" s="20"/>
      <c r="N22" s="20"/>
    </row>
    <row r="23" spans="2:46" x14ac:dyDescent="0.25">
      <c r="B23" s="20"/>
      <c r="C23" s="20"/>
      <c r="D23" s="26"/>
      <c r="E23" s="20"/>
      <c r="F23" s="20"/>
      <c r="G23" s="20"/>
      <c r="H23" s="20"/>
      <c r="I23" s="20"/>
      <c r="J23" s="20"/>
      <c r="K23" s="20"/>
      <c r="L23" s="20"/>
      <c r="M23" s="20"/>
      <c r="N23" s="20"/>
    </row>
    <row r="24" spans="2:46" x14ac:dyDescent="0.25">
      <c r="B24" s="20"/>
      <c r="C24" s="20"/>
      <c r="D24" s="26"/>
      <c r="E24" s="20"/>
      <c r="F24" s="20"/>
      <c r="G24" s="20"/>
      <c r="H24" s="20"/>
      <c r="I24" s="20"/>
      <c r="J24" s="20"/>
      <c r="K24" s="20"/>
      <c r="L24" s="20"/>
      <c r="M24" s="20"/>
      <c r="N24" s="20"/>
    </row>
    <row r="25" spans="2:46" x14ac:dyDescent="0.25">
      <c r="B25" s="20"/>
      <c r="C25" s="20"/>
      <c r="D25" s="26"/>
      <c r="E25" s="20"/>
      <c r="F25" s="20"/>
      <c r="G25" s="20"/>
      <c r="H25" s="20"/>
      <c r="I25" s="20"/>
      <c r="J25" s="20"/>
      <c r="K25" s="20"/>
      <c r="L25" s="20"/>
      <c r="M25" s="20"/>
      <c r="N25" s="20"/>
    </row>
    <row r="26" spans="2:46" x14ac:dyDescent="0.25">
      <c r="B26" s="20"/>
      <c r="C26" s="20"/>
      <c r="D26" s="26"/>
      <c r="E26" s="20"/>
      <c r="F26" s="20"/>
      <c r="G26" s="20"/>
      <c r="H26" s="20"/>
      <c r="I26" s="20"/>
      <c r="J26" s="20"/>
      <c r="K26" s="20"/>
      <c r="L26" s="20"/>
      <c r="M26" s="20"/>
      <c r="N26" s="20"/>
    </row>
    <row r="27" spans="2:46" x14ac:dyDescent="0.25">
      <c r="B27" s="20"/>
      <c r="C27" s="20"/>
      <c r="D27" s="26"/>
      <c r="E27" s="20"/>
      <c r="F27" s="20"/>
      <c r="G27" s="20"/>
      <c r="H27" s="20"/>
      <c r="I27" s="20"/>
      <c r="J27" s="20"/>
      <c r="K27" s="20"/>
      <c r="L27" s="20"/>
      <c r="M27" s="20"/>
      <c r="N27" s="20"/>
    </row>
    <row r="28" spans="2:46" x14ac:dyDescent="0.25">
      <c r="B28" s="20"/>
      <c r="C28" s="20"/>
      <c r="D28" s="26"/>
      <c r="E28" s="20"/>
      <c r="F28" s="20"/>
      <c r="G28" s="20"/>
      <c r="H28" s="20"/>
      <c r="I28" s="20"/>
      <c r="J28" s="20"/>
      <c r="K28" s="20"/>
      <c r="L28" s="20"/>
      <c r="M28" s="20"/>
      <c r="N28" s="20"/>
    </row>
    <row r="29" spans="2:46" x14ac:dyDescent="0.25">
      <c r="B29" s="20"/>
      <c r="C29" s="20"/>
      <c r="D29" s="26"/>
      <c r="E29" s="20"/>
      <c r="F29" s="20"/>
      <c r="G29" s="20"/>
      <c r="H29" s="20"/>
      <c r="I29" s="20"/>
      <c r="J29" s="20"/>
      <c r="K29" s="20"/>
      <c r="L29" s="20"/>
      <c r="M29" s="20"/>
      <c r="N29" s="20"/>
    </row>
    <row r="30" spans="2:46" x14ac:dyDescent="0.25">
      <c r="B30" s="20"/>
      <c r="C30" s="20"/>
      <c r="D30" s="26"/>
      <c r="E30" s="20"/>
      <c r="F30" s="20"/>
      <c r="G30" s="20"/>
      <c r="H30" s="20"/>
      <c r="I30" s="20"/>
      <c r="J30" s="20"/>
      <c r="K30" s="20"/>
      <c r="L30" s="20"/>
      <c r="M30" s="20"/>
      <c r="N30" s="20"/>
    </row>
    <row r="31" spans="2:46" x14ac:dyDescent="0.25">
      <c r="B31" s="20"/>
      <c r="C31" s="20"/>
      <c r="D31" s="26"/>
      <c r="E31" s="20"/>
      <c r="F31" s="20"/>
      <c r="G31" s="20"/>
      <c r="H31" s="20"/>
      <c r="I31" s="20"/>
      <c r="J31" s="20"/>
      <c r="K31" s="20"/>
      <c r="L31" s="20"/>
      <c r="M31" s="20"/>
      <c r="N31" s="20"/>
    </row>
    <row r="32" spans="2:46" x14ac:dyDescent="0.25">
      <c r="B32" s="20"/>
      <c r="C32" s="20"/>
      <c r="D32" s="26"/>
      <c r="E32" s="20"/>
      <c r="F32" s="20"/>
      <c r="G32" s="20"/>
      <c r="H32" s="20"/>
      <c r="I32" s="20"/>
      <c r="J32" s="20"/>
      <c r="K32" s="20"/>
      <c r="L32" s="20"/>
      <c r="M32" s="20"/>
      <c r="N32" s="20"/>
    </row>
    <row r="33" spans="2:14" x14ac:dyDescent="0.25">
      <c r="B33" s="20"/>
      <c r="C33" s="20"/>
      <c r="D33" s="26"/>
      <c r="E33" s="20"/>
      <c r="F33" s="20"/>
      <c r="G33" s="20"/>
      <c r="H33" s="20"/>
      <c r="I33" s="20"/>
      <c r="J33" s="20"/>
      <c r="K33" s="20"/>
      <c r="L33" s="20"/>
      <c r="M33" s="20"/>
      <c r="N33" s="20"/>
    </row>
    <row r="34" spans="2:14" x14ac:dyDescent="0.25">
      <c r="B34" s="20"/>
      <c r="C34" s="20"/>
      <c r="D34" s="26"/>
      <c r="E34" s="20"/>
      <c r="F34" s="20"/>
      <c r="G34" s="20"/>
      <c r="H34" s="20"/>
      <c r="I34" s="20"/>
      <c r="J34" s="20"/>
      <c r="K34" s="20"/>
      <c r="L34" s="20"/>
      <c r="M34" s="20"/>
      <c r="N34" s="20"/>
    </row>
    <row r="35" spans="2:14" x14ac:dyDescent="0.25">
      <c r="B35" s="20"/>
      <c r="C35" s="20"/>
      <c r="D35" s="26"/>
      <c r="E35" s="20"/>
      <c r="F35" s="20"/>
      <c r="G35" s="20"/>
      <c r="H35" s="20"/>
      <c r="I35" s="20"/>
      <c r="J35" s="20"/>
      <c r="K35" s="20"/>
      <c r="L35" s="20"/>
      <c r="M35" s="20"/>
      <c r="N35" s="20"/>
    </row>
    <row r="36" spans="2:14" x14ac:dyDescent="0.25">
      <c r="B36" s="20"/>
      <c r="C36" s="20"/>
      <c r="D36" s="26"/>
      <c r="E36" s="20"/>
      <c r="F36" s="20"/>
      <c r="G36" s="20"/>
      <c r="H36" s="20"/>
      <c r="I36" s="20"/>
      <c r="J36" s="20"/>
      <c r="K36" s="20"/>
      <c r="L36" s="20"/>
      <c r="M36" s="20"/>
      <c r="N36" s="20"/>
    </row>
    <row r="37" spans="2:14" x14ac:dyDescent="0.25">
      <c r="B37" s="20"/>
      <c r="C37" s="20"/>
      <c r="D37" s="26"/>
      <c r="E37" s="20"/>
      <c r="F37" s="20"/>
      <c r="G37" s="20"/>
      <c r="H37" s="20"/>
      <c r="I37" s="20"/>
      <c r="J37" s="20"/>
      <c r="K37" s="20"/>
      <c r="L37" s="20"/>
      <c r="M37" s="20"/>
      <c r="N37" s="20"/>
    </row>
    <row r="38" spans="2:14" x14ac:dyDescent="0.25">
      <c r="B38" s="20"/>
      <c r="C38" s="20"/>
      <c r="D38" s="26"/>
      <c r="E38" s="20"/>
      <c r="F38" s="20"/>
      <c r="G38" s="20"/>
      <c r="H38" s="20"/>
      <c r="I38" s="20"/>
      <c r="J38" s="20"/>
      <c r="K38" s="20"/>
      <c r="L38" s="20"/>
      <c r="M38" s="20"/>
      <c r="N38" s="20"/>
    </row>
    <row r="39" spans="2:14" x14ac:dyDescent="0.25">
      <c r="B39" s="20"/>
      <c r="C39" s="20"/>
      <c r="D39" s="26"/>
      <c r="E39" s="20"/>
      <c r="F39" s="20"/>
      <c r="G39" s="20"/>
      <c r="H39" s="20"/>
      <c r="I39" s="20"/>
      <c r="J39" s="20"/>
      <c r="K39" s="20"/>
      <c r="L39" s="20"/>
      <c r="M39" s="20"/>
      <c r="N39" s="20"/>
    </row>
  </sheetData>
  <sheetProtection algorithmName="SHA-512" hashValue="QoiqtGkmTFKrbuMwKBke+INAh9hAXLSmh06qaWHQKzOmMQ2PdDFHXzYR6a7VdghFqFHLlQ8fcAVMkUIcegla5w==" saltValue="c4whDR9AG7dBzUka5C7jaw==" spinCount="100000" sheet="1" objects="1" scenarios="1" selectLockedCells="1"/>
  <mergeCells count="6">
    <mergeCell ref="D2:E2"/>
    <mergeCell ref="F2:H2"/>
    <mergeCell ref="D3:E3"/>
    <mergeCell ref="D4:E4"/>
    <mergeCell ref="D6:E6"/>
    <mergeCell ref="H4:K6"/>
  </mergeCells>
  <dataValidations count="2">
    <dataValidation type="custom" allowBlank="1" showInputMessage="1" showErrorMessage="1" sqref="F6" xr:uid="{00000000-0002-0000-0000-000000000000}">
      <formula1>F6&gt;=0</formula1>
    </dataValidation>
    <dataValidation type="list" allowBlank="1" showInputMessage="1" showErrorMessage="1" sqref="F4" xr:uid="{00000000-0002-0000-0000-000001000000}">
      <formula1>"MONTO, CAPACIDAD"</formula1>
    </dataValidation>
  </dataValidations>
  <pageMargins left="0.7" right="0.7" top="0.75" bottom="0.75" header="0.3" footer="0.3"/>
  <pageSetup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4695-COTIZADOR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Mireya Tzompantzi</dc:creator>
  <cp:lastModifiedBy>Inmedicredit</cp:lastModifiedBy>
  <dcterms:created xsi:type="dcterms:W3CDTF">2022-04-20T16:01:06Z</dcterms:created>
  <dcterms:modified xsi:type="dcterms:W3CDTF">2026-03-31T16:19:59Z</dcterms:modified>
</cp:coreProperties>
</file>