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13E5EF86-03DF-4C3F-B226-123456F71B54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<sst xmlns="http://schemas.openxmlformats.org/spreadsheetml/2006/main" count="43" uniqueCount="40">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</sst>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44" fontId="1" fillId="0" borderId="2" xfId="1" applyFont="1" applyBorder="1"/>
    <xf numFmtId="0" fontId="1" fillId="0" borderId="2" xfId="0" applyFont="1" applyBorder="1" applyAlignment="1">
      <alignment horizontal="center"/>
    </xf>
    <xf numFmtId="44" fontId="1" fillId="0" borderId="2" xfId="1" applyNumberFormat="1" applyFont="1" applyBorder="1"/>
    <xf numFmtId="4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44" fontId="8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44" fontId="9" fillId="6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8" borderId="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17">
        <v>3.0680189258179238E-2</v>
      </c>
    </row>
    <row r="2" spans="1:19 16383:16384" x14ac:dyDescent="0.25">
      <c r="XFC2">
        <v>48</v>
      </c>
      <c r="XFD2" s="17">
        <v>3.0680130098834347E-2</v>
      </c>
    </row>
    <row r="3" spans="1:19 16383:16384" x14ac:dyDescent="0.25">
      <c r="A3" s="13" t="s">
        <v>4</v>
      </c>
      <c r="D3" s="18">
        <v>100000</v>
      </c>
      <c r="Q3" s="33" t="s">
        <v>27</v>
      </c>
      <c r="R3" s="33"/>
      <c r="XFC3">
        <v>60</v>
      </c>
      <c r="XFD3" s="17">
        <v>3.0626330228657631E-2</v>
      </c>
    </row>
    <row r="4" spans="1:19 16383:16384" ht="15.75" x14ac:dyDescent="0.25">
      <c r="A4" s="13" t="s">
        <v>29</v>
      </c>
      <c r="D4" s="19">
        <v>36</v>
      </c>
      <c r="F4" s="16"/>
      <c r="I4" s="3" t="s">
        <v>7</v>
      </c>
      <c r="K4" s="10">
        <f>VLOOKUP(D4,$XFC$1:$XFD$8,2,0)</f>
        <v>3.0680189258179238E-2</v>
      </c>
      <c r="Q4" s="34" t="s">
        <v>31</v>
      </c>
      <c r="R4" s="23">
        <f>D3</f>
        <v>100000</v>
      </c>
      <c r="XFD4" s="17"/>
    </row>
    <row r="5" spans="1:19 16383:16384" ht="15.75" x14ac:dyDescent="0.25">
      <c r="A5" s="13" t="s">
        <v>5</v>
      </c>
      <c r="D5" s="20">
        <f>-PMT(K4,D4,D3,,0)</f>
        <v>4626.9850000001034</v>
      </c>
      <c r="I5" s="3" t="s">
        <v>8</v>
      </c>
      <c r="J5" s="12"/>
      <c r="K5" s="10">
        <f>K4/1.16</f>
        <v>2.644843901567176E-2</v>
      </c>
      <c r="Q5" s="24" t="s">
        <v>35</v>
      </c>
      <c r="R5" s="25">
        <f>D6</f>
        <v>166571.46000000372</v>
      </c>
    </row>
    <row r="6" spans="1:19 16383:16384" ht="15.75" x14ac:dyDescent="0.25">
      <c r="A6" s="13" t="s">
        <v>6</v>
      </c>
      <c r="D6" s="21">
        <f>D4*D5</f>
        <v>166571.46000000372</v>
      </c>
      <c r="I6" s="15" t="s">
        <v>28</v>
      </c>
      <c r="K6" s="22">
        <f>(D6-D3)/D3/D4</f>
        <v>1.8492072222223252E-2</v>
      </c>
      <c r="Q6" s="34" t="s">
        <v>32</v>
      </c>
      <c r="R6" s="23">
        <f>D5</f>
        <v>4626.9850000001034</v>
      </c>
    </row>
    <row r="7" spans="1:19 16383:16384" ht="15.75" x14ac:dyDescent="0.25">
      <c r="E7" s="1"/>
      <c r="I7" s="3" t="s">
        <v>14</v>
      </c>
      <c r="K7" s="10">
        <f>K6/1.16</f>
        <v>1.5941441570882117E-2</v>
      </c>
      <c r="Q7" s="24" t="s">
        <v>17</v>
      </c>
      <c r="R7" s="25">
        <f>SUM(O10:O133)</f>
        <v>0</v>
      </c>
      <c r="S7" s="1"/>
    </row>
    <row r="8" spans="1:19 16383:16384" ht="15.75" x14ac:dyDescent="0.25">
      <c r="E8" s="1"/>
      <c r="Q8" s="34" t="s">
        <v>30</v>
      </c>
      <c r="R8" s="26">
        <f>D4</f>
        <v>36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13" t="s">
        <v>26</v>
      </c>
      <c r="Q9" s="24" t="s">
        <v>20</v>
      </c>
      <c r="R9" s="27">
        <f>IFERROR(VLOOKUP("",$B$9:$C$70,2,0),MAX($C:$C))</f>
        <v>36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6"/>
      <c r="M10" s="6"/>
      <c r="N10" s="1"/>
      <c r="Q10" s="34" t="s">
        <v>16</v>
      </c>
      <c r="R10" s="28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98441.033925817814</v>
      </c>
      <c r="C11" s="2">
        <v>1</v>
      </c>
      <c r="D11" s="1">
        <f>IFERROR(IF(E11&gt;=0.1,E10-H11-O11,""),"")</f>
        <v>98441.033925817814</v>
      </c>
      <c r="E11" s="1">
        <f t="shared" ref="E11:E70" si="2">E10-H11-O11</f>
        <v>98441.033925817814</v>
      </c>
      <c r="F11" s="1">
        <f t="shared" ref="F11:F42" si="3">IFERROR(IF(A11&lt;$R$9,IFERROR(IF(H11&gt;=0,N11-J11-L11,""),""),IF(A11=$R$9,D10,"")),"")</f>
        <v>1558.966074182179</v>
      </c>
      <c r="G11" s="1">
        <f t="shared" ref="G11:G70" si="4">IFERROR(IF(H11&gt;=0,N11-J11-L11,""),"")</f>
        <v>1558.966074182179</v>
      </c>
      <c r="H11" s="1">
        <f t="shared" ref="H11:H70" si="5">N11-J11-L11</f>
        <v>1558.966074182179</v>
      </c>
      <c r="I11" s="1">
        <f t="shared" ref="I11:I70" si="6">IFERROR(IF(J11&gt;=0,D10*$K$5,""),"")</f>
        <v>2644.8439015671761</v>
      </c>
      <c r="J11" s="1">
        <f t="shared" ref="J11:J70" si="7">D10*$K$5</f>
        <v>2644.8439015671761</v>
      </c>
      <c r="K11" s="1">
        <f t="shared" ref="K11:K70" si="8">IFERROR(IF(L11&gt;=0,I11*16%,""),"")</f>
        <v>423.17502425074821</v>
      </c>
      <c r="L11" s="1">
        <f t="shared" ref="L11:L70" si="9">J11*16%</f>
        <v>423.17502425074821</v>
      </c>
      <c r="M11" s="1">
        <f t="shared" ref="M11:M42" si="10">IFERROR(IF(A11&lt;$R$9,N11,F11+I11+K11),"")</f>
        <v>4626.9850000001034</v>
      </c>
      <c r="N11" s="5">
        <f t="shared" ref="N11:N70" si="11">$D$5</f>
        <v>4626.9850000001034</v>
      </c>
      <c r="P11" s="1"/>
      <c r="Q11" s="24" t="s">
        <v>15</v>
      </c>
      <c r="R11" s="25">
        <f>(R17-D3)/1.16</f>
        <v>57389.189655175673</v>
      </c>
      <c r="S11"/>
    </row>
    <row r="12" spans="1:19 16383:16384" ht="15.75" x14ac:dyDescent="0.25">
      <c r="A12">
        <f t="shared" si="0"/>
        <v>2</v>
      </c>
      <c r="B12" s="8">
        <f t="shared" si="1"/>
        <v>96834.238477432649</v>
      </c>
      <c r="C12" s="2">
        <v>2</v>
      </c>
      <c r="D12" s="1">
        <f t="shared" ref="D12:D70" si="12">IFERROR(IF(E12&gt;=0.1,E11-H12-O12,""),"")</f>
        <v>96834.238477432649</v>
      </c>
      <c r="E12" s="1">
        <f t="shared" si="2"/>
        <v>96834.238477432649</v>
      </c>
      <c r="F12" s="1">
        <f t="shared" si="3"/>
        <v>1606.7954483851693</v>
      </c>
      <c r="G12" s="1">
        <f t="shared" si="4"/>
        <v>1606.7954483851693</v>
      </c>
      <c r="H12" s="1">
        <f t="shared" si="5"/>
        <v>1606.7954483851693</v>
      </c>
      <c r="I12" s="1">
        <f t="shared" si="6"/>
        <v>2603.6116824266674</v>
      </c>
      <c r="J12" s="1">
        <f t="shared" si="7"/>
        <v>2603.6116824266674</v>
      </c>
      <c r="K12" s="1">
        <f t="shared" si="8"/>
        <v>416.57786918826679</v>
      </c>
      <c r="L12" s="1">
        <f t="shared" si="9"/>
        <v>416.57786918826679</v>
      </c>
      <c r="M12" s="1">
        <f t="shared" si="10"/>
        <v>4626.9850000001034</v>
      </c>
      <c r="N12" s="1">
        <f t="shared" si="11"/>
        <v>4626.9850000001034</v>
      </c>
      <c r="P12" s="1"/>
      <c r="Q12" s="34" t="s">
        <v>22</v>
      </c>
      <c r="R12" s="23">
        <f>(D6-D3)/1.16</f>
        <v>57389.189655175622</v>
      </c>
      <c r="S12"/>
    </row>
    <row r="13" spans="1:19 16383:16384" ht="15.75" x14ac:dyDescent="0.25">
      <c r="A13">
        <f t="shared" si="0"/>
        <v>3</v>
      </c>
      <c r="B13" s="8">
        <f t="shared" si="1"/>
        <v>95178.146240591843</v>
      </c>
      <c r="C13" s="2">
        <v>3</v>
      </c>
      <c r="D13" s="1">
        <f t="shared" si="12"/>
        <v>95178.146240591843</v>
      </c>
      <c r="E13" s="1">
        <f t="shared" si="2"/>
        <v>95178.146240591843</v>
      </c>
      <c r="F13" s="1">
        <f t="shared" si="3"/>
        <v>1656.0922368408071</v>
      </c>
      <c r="G13" s="1">
        <f t="shared" si="4"/>
        <v>1656.0922368408071</v>
      </c>
      <c r="H13" s="1">
        <f t="shared" si="5"/>
        <v>1656.0922368408071</v>
      </c>
      <c r="I13" s="1">
        <f t="shared" si="6"/>
        <v>2561.1144509993933</v>
      </c>
      <c r="J13" s="1">
        <f t="shared" si="7"/>
        <v>2561.1144509993933</v>
      </c>
      <c r="K13" s="1">
        <f t="shared" si="8"/>
        <v>409.77831215990295</v>
      </c>
      <c r="L13" s="1">
        <f t="shared" si="9"/>
        <v>409.77831215990295</v>
      </c>
      <c r="M13" s="1">
        <f t="shared" si="10"/>
        <v>4626.9850000001034</v>
      </c>
      <c r="N13" s="1">
        <f t="shared" si="11"/>
        <v>4626.9850000001034</v>
      </c>
      <c r="O13" s="4"/>
      <c r="P13" s="1"/>
      <c r="Q13" s="29" t="s">
        <v>33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93471.244780495763</v>
      </c>
      <c r="C14" s="2">
        <v>4</v>
      </c>
      <c r="D14" s="1">
        <f t="shared" si="12"/>
        <v>93471.244780495763</v>
      </c>
      <c r="E14" s="1">
        <f t="shared" si="2"/>
        <v>93471.244780495763</v>
      </c>
      <c r="F14" s="1">
        <f t="shared" si="3"/>
        <v>1706.9014600960845</v>
      </c>
      <c r="G14" s="1">
        <f t="shared" si="4"/>
        <v>1706.9014600960845</v>
      </c>
      <c r="H14" s="1">
        <f t="shared" si="5"/>
        <v>1706.9014600960845</v>
      </c>
      <c r="I14" s="1">
        <f t="shared" si="6"/>
        <v>2517.3133964689819</v>
      </c>
      <c r="J14" s="1">
        <f t="shared" si="7"/>
        <v>2517.3133964689819</v>
      </c>
      <c r="K14" s="1">
        <f t="shared" si="8"/>
        <v>402.77014343503708</v>
      </c>
      <c r="L14" s="1">
        <f t="shared" si="9"/>
        <v>402.77014343503708</v>
      </c>
      <c r="M14" s="1">
        <f t="shared" si="10"/>
        <v>4626.9850000001034</v>
      </c>
      <c r="N14" s="1">
        <f t="shared" si="11"/>
        <v>4626.9850000001034</v>
      </c>
      <c r="P14" s="1"/>
      <c r="Q14" s="31" t="s">
        <v>21</v>
      </c>
      <c r="R14" s="25">
        <f>SUM(K10:K70)</f>
        <v>9182.2703448281063</v>
      </c>
      <c r="S14" s="11"/>
    </row>
    <row r="15" spans="1:19 16383:16384" ht="15.75" x14ac:dyDescent="0.25">
      <c r="A15">
        <f t="shared" si="0"/>
        <v>5</v>
      </c>
      <c r="B15" s="8">
        <f t="shared" si="1"/>
        <v>91711.975260558873</v>
      </c>
      <c r="C15" s="2">
        <v>5</v>
      </c>
      <c r="D15" s="1">
        <f t="shared" si="12"/>
        <v>91711.975260558873</v>
      </c>
      <c r="E15" s="1">
        <f t="shared" si="2"/>
        <v>91711.975260558873</v>
      </c>
      <c r="F15" s="1">
        <f t="shared" si="3"/>
        <v>1759.2695199368945</v>
      </c>
      <c r="G15" s="1">
        <f t="shared" si="4"/>
        <v>1759.2695199368945</v>
      </c>
      <c r="H15" s="1">
        <f t="shared" si="5"/>
        <v>1759.2695199368945</v>
      </c>
      <c r="I15" s="1">
        <f t="shared" si="6"/>
        <v>2472.1685172958696</v>
      </c>
      <c r="J15" s="1">
        <f t="shared" si="7"/>
        <v>2472.1685172958696</v>
      </c>
      <c r="K15" s="1">
        <f t="shared" si="8"/>
        <v>395.54696276733915</v>
      </c>
      <c r="L15" s="1">
        <f t="shared" si="9"/>
        <v>395.54696276733915</v>
      </c>
      <c r="M15" s="1">
        <f t="shared" si="10"/>
        <v>4626.9850000001034</v>
      </c>
      <c r="N15" s="1">
        <f t="shared" si="11"/>
        <v>4626.9850000001034</v>
      </c>
      <c r="P15" s="1"/>
      <c r="Q15" s="34" t="s">
        <v>23</v>
      </c>
      <c r="R15" s="23">
        <f>R12*16%</f>
        <v>9182.270344828099</v>
      </c>
    </row>
    <row r="16" spans="1:19 16383:16384" ht="15.75" x14ac:dyDescent="0.25">
      <c r="A16">
        <f t="shared" si="0"/>
        <v>6</v>
      </c>
      <c r="B16" s="8">
        <f t="shared" si="1"/>
        <v>89898.731018794162</v>
      </c>
      <c r="C16" s="2">
        <v>6</v>
      </c>
      <c r="D16" s="1">
        <f t="shared" si="12"/>
        <v>89898.731018794162</v>
      </c>
      <c r="E16" s="1">
        <f t="shared" si="2"/>
        <v>89898.731018794162</v>
      </c>
      <c r="F16" s="1">
        <f t="shared" si="3"/>
        <v>1813.2442417647048</v>
      </c>
      <c r="G16" s="1">
        <f t="shared" si="4"/>
        <v>1813.2442417647048</v>
      </c>
      <c r="H16" s="1">
        <f t="shared" si="5"/>
        <v>1813.2442417647048</v>
      </c>
      <c r="I16" s="1">
        <f t="shared" si="6"/>
        <v>2425.6385846856883</v>
      </c>
      <c r="J16" s="1">
        <f t="shared" si="7"/>
        <v>2425.6385846856883</v>
      </c>
      <c r="K16" s="1">
        <f t="shared" si="8"/>
        <v>388.10217354971013</v>
      </c>
      <c r="L16" s="1">
        <f t="shared" si="9"/>
        <v>388.10217354971013</v>
      </c>
      <c r="M16" s="1">
        <f t="shared" si="10"/>
        <v>4626.9850000001034</v>
      </c>
      <c r="N16" s="1">
        <f t="shared" si="11"/>
        <v>4626.9850000001034</v>
      </c>
      <c r="P16" s="1"/>
      <c r="Q16" s="32" t="s">
        <v>34</v>
      </c>
      <c r="R16" s="30">
        <f>R15-R14</f>
        <v>0</v>
      </c>
    </row>
    <row r="17" spans="1:20" ht="15.75" x14ac:dyDescent="0.25">
      <c r="A17">
        <f t="shared" si="0"/>
        <v>7</v>
      </c>
      <c r="B17" s="8">
        <f t="shared" si="1"/>
        <v>88029.856100520818</v>
      </c>
      <c r="C17" s="2">
        <v>7</v>
      </c>
      <c r="D17" s="1">
        <f t="shared" si="12"/>
        <v>88029.856100520818</v>
      </c>
      <c r="E17" s="1">
        <f t="shared" si="2"/>
        <v>88029.856100520818</v>
      </c>
      <c r="F17" s="1">
        <f t="shared" si="3"/>
        <v>1868.8749182733495</v>
      </c>
      <c r="G17" s="1">
        <f t="shared" si="4"/>
        <v>1868.8749182733495</v>
      </c>
      <c r="H17" s="1">
        <f t="shared" si="5"/>
        <v>1868.8749182733495</v>
      </c>
      <c r="I17" s="1">
        <f t="shared" si="6"/>
        <v>2377.6811049368566</v>
      </c>
      <c r="J17" s="1">
        <f t="shared" si="7"/>
        <v>2377.6811049368566</v>
      </c>
      <c r="K17" s="1">
        <f t="shared" si="8"/>
        <v>380.42897678989709</v>
      </c>
      <c r="L17" s="1">
        <f t="shared" si="9"/>
        <v>380.42897678989709</v>
      </c>
      <c r="M17" s="1">
        <f t="shared" si="10"/>
        <v>4626.9850000001034</v>
      </c>
      <c r="N17" s="1">
        <f t="shared" si="11"/>
        <v>4626.9850000001034</v>
      </c>
      <c r="P17" s="1"/>
      <c r="Q17" s="24" t="s">
        <v>19</v>
      </c>
      <c r="R17" s="25">
        <f>SUM(M:M)+SUM(O:O)</f>
        <v>166571.46000000378</v>
      </c>
    </row>
    <row r="18" spans="1:20" ht="15.75" x14ac:dyDescent="0.25">
      <c r="A18">
        <f t="shared" si="0"/>
        <v>8</v>
      </c>
      <c r="B18" s="8">
        <f t="shared" si="1"/>
        <v>86103.643746054979</v>
      </c>
      <c r="C18" s="2">
        <v>8</v>
      </c>
      <c r="D18" s="1">
        <f t="shared" si="12"/>
        <v>86103.643746054979</v>
      </c>
      <c r="E18" s="1">
        <f t="shared" si="2"/>
        <v>86103.643746054979</v>
      </c>
      <c r="F18" s="1">
        <f t="shared" si="3"/>
        <v>1926.2123544658405</v>
      </c>
      <c r="G18" s="1">
        <f t="shared" si="4"/>
        <v>1926.2123544658405</v>
      </c>
      <c r="H18" s="1">
        <f t="shared" si="5"/>
        <v>1926.2123544658405</v>
      </c>
      <c r="I18" s="1">
        <f t="shared" si="6"/>
        <v>2328.2522806329853</v>
      </c>
      <c r="J18" s="1">
        <f t="shared" si="7"/>
        <v>2328.2522806329853</v>
      </c>
      <c r="K18" s="1">
        <f t="shared" si="8"/>
        <v>372.52036490127767</v>
      </c>
      <c r="L18" s="1">
        <f t="shared" si="9"/>
        <v>372.52036490127767</v>
      </c>
      <c r="M18" s="1">
        <f t="shared" si="10"/>
        <v>4626.9850000001034</v>
      </c>
      <c r="N18" s="1">
        <f t="shared" si="11"/>
        <v>4626.9850000001034</v>
      </c>
      <c r="P18" s="1"/>
      <c r="Q18" s="34" t="s">
        <v>37</v>
      </c>
      <c r="R18" s="23">
        <f>SUM(F10:F70)+SUM(O10:O70)</f>
        <v>100000</v>
      </c>
      <c r="S18"/>
    </row>
    <row r="19" spans="1:20" ht="15.75" x14ac:dyDescent="0.25">
      <c r="A19">
        <f t="shared" si="0"/>
        <v>9</v>
      </c>
      <c r="B19" s="8">
        <f t="shared" si="1"/>
        <v>84118.334832002685</v>
      </c>
      <c r="C19" s="2">
        <v>9</v>
      </c>
      <c r="D19" s="1">
        <f t="shared" si="12"/>
        <v>84118.334832002685</v>
      </c>
      <c r="E19" s="1">
        <f t="shared" si="2"/>
        <v>84118.334832002685</v>
      </c>
      <c r="F19" s="1">
        <f t="shared" si="3"/>
        <v>1985.3089140522952</v>
      </c>
      <c r="G19" s="1">
        <f t="shared" si="4"/>
        <v>1985.3089140522952</v>
      </c>
      <c r="H19" s="1">
        <f t="shared" si="5"/>
        <v>1985.3089140522952</v>
      </c>
      <c r="I19" s="1">
        <f t="shared" si="6"/>
        <v>2277.3069706446622</v>
      </c>
      <c r="J19" s="1">
        <f t="shared" si="7"/>
        <v>2277.3069706446622</v>
      </c>
      <c r="K19" s="1">
        <f t="shared" si="8"/>
        <v>364.36911530314597</v>
      </c>
      <c r="L19" s="1">
        <f t="shared" si="9"/>
        <v>364.36911530314597</v>
      </c>
      <c r="M19" s="1">
        <f t="shared" si="10"/>
        <v>4626.9850000001034</v>
      </c>
      <c r="N19" s="1">
        <f t="shared" si="11"/>
        <v>4626.9850000001034</v>
      </c>
      <c r="P19" s="1"/>
      <c r="Q19" s="34" t="s">
        <v>38</v>
      </c>
      <c r="R19" s="23">
        <f>SUM(I10:I70)</f>
        <v>57389.18965517568</v>
      </c>
      <c r="S19"/>
    </row>
    <row r="20" spans="1:20" ht="15.75" x14ac:dyDescent="0.25">
      <c r="A20">
        <f t="shared" si="0"/>
        <v>10</v>
      </c>
      <c r="B20" s="8">
        <f t="shared" si="1"/>
        <v>82072.116264731318</v>
      </c>
      <c r="C20" s="2">
        <v>10</v>
      </c>
      <c r="D20" s="1">
        <f t="shared" si="12"/>
        <v>82072.116264731318</v>
      </c>
      <c r="E20" s="1">
        <f t="shared" si="2"/>
        <v>82072.116264731318</v>
      </c>
      <c r="F20" s="1">
        <f t="shared" si="3"/>
        <v>2046.2185672713699</v>
      </c>
      <c r="G20" s="1">
        <f t="shared" si="4"/>
        <v>2046.2185672713699</v>
      </c>
      <c r="H20" s="1">
        <f t="shared" si="5"/>
        <v>2046.2185672713699</v>
      </c>
      <c r="I20" s="1">
        <f t="shared" si="6"/>
        <v>2224.7986489040804</v>
      </c>
      <c r="J20" s="1">
        <f t="shared" si="7"/>
        <v>2224.7986489040804</v>
      </c>
      <c r="K20" s="1">
        <f t="shared" si="8"/>
        <v>355.96778382465288</v>
      </c>
      <c r="L20" s="1">
        <f t="shared" si="9"/>
        <v>355.96778382465288</v>
      </c>
      <c r="M20" s="1">
        <f t="shared" si="10"/>
        <v>4626.9850000001034</v>
      </c>
      <c r="N20" s="1">
        <f t="shared" si="11"/>
        <v>4626.9850000001034</v>
      </c>
      <c r="O20" s="4"/>
      <c r="P20" s="1"/>
      <c r="Q20" s="34" t="s">
        <v>39</v>
      </c>
      <c r="R20" s="23">
        <f>SUM(K10:K70)</f>
        <v>9182.2703448281063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79963.119324552463</v>
      </c>
      <c r="C21" s="2">
        <v>11</v>
      </c>
      <c r="D21" s="1">
        <f t="shared" si="12"/>
        <v>79963.119324552463</v>
      </c>
      <c r="E21" s="1">
        <f t="shared" si="2"/>
        <v>79963.119324552463</v>
      </c>
      <c r="F21" s="1">
        <f t="shared" si="3"/>
        <v>2108.9969401788558</v>
      </c>
      <c r="G21" s="1">
        <f t="shared" si="4"/>
        <v>2108.9969401788558</v>
      </c>
      <c r="H21" s="1">
        <f t="shared" si="5"/>
        <v>2108.9969401788558</v>
      </c>
      <c r="I21" s="1">
        <f t="shared" si="6"/>
        <v>2170.6793619148684</v>
      </c>
      <c r="J21" s="1">
        <f t="shared" si="7"/>
        <v>2170.6793619148684</v>
      </c>
      <c r="K21" s="1">
        <f t="shared" si="8"/>
        <v>347.30869790637894</v>
      </c>
      <c r="L21" s="1">
        <f t="shared" si="9"/>
        <v>347.30869790637894</v>
      </c>
      <c r="M21" s="1">
        <f t="shared" si="10"/>
        <v>4626.9850000001034</v>
      </c>
      <c r="N21" s="1">
        <f t="shared" si="11"/>
        <v>4626.9850000001034</v>
      </c>
      <c r="P21" s="1"/>
      <c r="Q21" s="32" t="s">
        <v>36</v>
      </c>
      <c r="R21" s="30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77789.417959104001</v>
      </c>
      <c r="C22" s="2">
        <v>12</v>
      </c>
      <c r="D22" s="1">
        <f t="shared" si="12"/>
        <v>77789.417959104001</v>
      </c>
      <c r="E22" s="1">
        <f t="shared" si="2"/>
        <v>77789.417959104001</v>
      </c>
      <c r="F22" s="1">
        <f t="shared" si="3"/>
        <v>2173.7013654484635</v>
      </c>
      <c r="G22" s="1">
        <f t="shared" si="4"/>
        <v>2173.7013654484635</v>
      </c>
      <c r="H22" s="1">
        <f t="shared" si="5"/>
        <v>2173.7013654484635</v>
      </c>
      <c r="I22" s="1">
        <f t="shared" si="6"/>
        <v>2114.89968495831</v>
      </c>
      <c r="J22" s="1">
        <f t="shared" si="7"/>
        <v>2114.89968495831</v>
      </c>
      <c r="K22" s="1">
        <f t="shared" si="8"/>
        <v>338.38394959332959</v>
      </c>
      <c r="L22" s="1">
        <f t="shared" si="9"/>
        <v>338.38394959332959</v>
      </c>
      <c r="M22" s="1">
        <f t="shared" si="10"/>
        <v>4626.9850000001034</v>
      </c>
      <c r="N22" s="1">
        <f t="shared" si="11"/>
        <v>4626.9850000001034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75549.027024372816</v>
      </c>
      <c r="C23" s="2">
        <v>13</v>
      </c>
      <c r="D23" s="1">
        <f t="shared" si="12"/>
        <v>75549.027024372816</v>
      </c>
      <c r="E23" s="1">
        <f t="shared" si="2"/>
        <v>75549.027024372816</v>
      </c>
      <c r="F23" s="1">
        <f t="shared" si="3"/>
        <v>2240.3909347311856</v>
      </c>
      <c r="G23" s="1">
        <f t="shared" si="4"/>
        <v>2240.3909347311856</v>
      </c>
      <c r="H23" s="1">
        <f t="shared" si="5"/>
        <v>2240.3909347311856</v>
      </c>
      <c r="I23" s="1">
        <f t="shared" si="6"/>
        <v>2057.4086769559635</v>
      </c>
      <c r="J23" s="1">
        <f t="shared" si="7"/>
        <v>2057.4086769559635</v>
      </c>
      <c r="K23" s="1">
        <f t="shared" si="8"/>
        <v>329.18538831295416</v>
      </c>
      <c r="L23" s="1">
        <f t="shared" si="9"/>
        <v>329.18538831295416</v>
      </c>
      <c r="M23" s="1">
        <f t="shared" si="10"/>
        <v>4626.9850000001034</v>
      </c>
      <c r="N23" s="1">
        <f t="shared" si="11"/>
        <v>4626.9850000001034</v>
      </c>
      <c r="P23" s="1"/>
      <c r="S23"/>
    </row>
    <row r="24" spans="1:20" x14ac:dyDescent="0.25">
      <c r="A24">
        <f t="shared" si="0"/>
        <v>14</v>
      </c>
      <c r="B24" s="8">
        <f t="shared" si="1"/>
        <v>73239.900471751767</v>
      </c>
      <c r="C24" s="2">
        <v>14</v>
      </c>
      <c r="D24" s="1">
        <f t="shared" si="12"/>
        <v>73239.900471751767</v>
      </c>
      <c r="E24" s="1">
        <f t="shared" si="2"/>
        <v>73239.900471751767</v>
      </c>
      <c r="F24" s="1">
        <f t="shared" si="3"/>
        <v>2309.1265526210477</v>
      </c>
      <c r="G24" s="1">
        <f t="shared" si="4"/>
        <v>2309.1265526210477</v>
      </c>
      <c r="H24" s="1">
        <f t="shared" si="5"/>
        <v>2309.1265526210477</v>
      </c>
      <c r="I24" s="1">
        <f t="shared" si="6"/>
        <v>1998.1538339474621</v>
      </c>
      <c r="J24" s="1">
        <f t="shared" si="7"/>
        <v>1998.1538339474621</v>
      </c>
      <c r="K24" s="1">
        <f t="shared" si="8"/>
        <v>319.70461343159394</v>
      </c>
      <c r="L24" s="1">
        <f t="shared" si="9"/>
        <v>319.70461343159394</v>
      </c>
      <c r="M24" s="1">
        <f t="shared" si="10"/>
        <v>4626.9850000001034</v>
      </c>
      <c r="N24" s="1">
        <f t="shared" si="11"/>
        <v>4626.9850000001034</v>
      </c>
      <c r="P24" s="1"/>
      <c r="S24"/>
    </row>
    <row r="25" spans="1:20" x14ac:dyDescent="0.25">
      <c r="A25">
        <f t="shared" si="0"/>
        <v>15</v>
      </c>
      <c r="B25" s="8">
        <f t="shared" si="1"/>
        <v>70859.92947947522</v>
      </c>
      <c r="C25" s="2">
        <v>15</v>
      </c>
      <c r="D25" s="1">
        <f t="shared" si="12"/>
        <v>70859.92947947522</v>
      </c>
      <c r="E25" s="1">
        <f t="shared" si="2"/>
        <v>70859.92947947522</v>
      </c>
      <c r="F25" s="1">
        <f t="shared" si="3"/>
        <v>2379.9709922765483</v>
      </c>
      <c r="G25" s="1">
        <f t="shared" si="4"/>
        <v>2379.9709922765483</v>
      </c>
      <c r="H25" s="1">
        <f t="shared" si="5"/>
        <v>2379.9709922765483</v>
      </c>
      <c r="I25" s="1">
        <f t="shared" si="6"/>
        <v>1937.0810411409959</v>
      </c>
      <c r="J25" s="1">
        <f t="shared" si="7"/>
        <v>1937.0810411409959</v>
      </c>
      <c r="K25" s="1">
        <f t="shared" si="8"/>
        <v>309.93296658255935</v>
      </c>
      <c r="L25" s="1">
        <f t="shared" si="9"/>
        <v>309.93296658255935</v>
      </c>
      <c r="M25" s="1">
        <f t="shared" si="10"/>
        <v>4626.9850000001034</v>
      </c>
      <c r="N25" s="1">
        <f t="shared" si="11"/>
        <v>4626.9850000001034</v>
      </c>
      <c r="P25" s="1"/>
      <c r="S25"/>
    </row>
    <row r="26" spans="1:20" x14ac:dyDescent="0.25">
      <c r="A26">
        <f t="shared" si="0"/>
        <v>16</v>
      </c>
      <c r="B26" s="8">
        <f t="shared" si="1"/>
        <v>68406.940526726656</v>
      </c>
      <c r="C26" s="2">
        <v>16</v>
      </c>
      <c r="D26" s="1">
        <f t="shared" si="12"/>
        <v>68406.940526726656</v>
      </c>
      <c r="E26" s="1">
        <f t="shared" si="2"/>
        <v>68406.940526726656</v>
      </c>
      <c r="F26" s="1">
        <f t="shared" si="3"/>
        <v>2452.9889527485689</v>
      </c>
      <c r="G26" s="1">
        <f t="shared" si="4"/>
        <v>2452.9889527485689</v>
      </c>
      <c r="H26" s="1">
        <f t="shared" si="5"/>
        <v>2452.9889527485689</v>
      </c>
      <c r="I26" s="1">
        <f t="shared" si="6"/>
        <v>1874.1345234927019</v>
      </c>
      <c r="J26" s="1">
        <f t="shared" si="7"/>
        <v>1874.1345234927019</v>
      </c>
      <c r="K26" s="1">
        <f t="shared" si="8"/>
        <v>299.86152375883233</v>
      </c>
      <c r="L26" s="1">
        <f t="shared" si="9"/>
        <v>299.86152375883233</v>
      </c>
      <c r="M26" s="1">
        <f t="shared" si="10"/>
        <v>4626.9850000001034</v>
      </c>
      <c r="N26" s="1">
        <f t="shared" si="11"/>
        <v>4626.9850000001034</v>
      </c>
      <c r="P26" s="1"/>
      <c r="S26"/>
    </row>
    <row r="27" spans="1:20" x14ac:dyDescent="0.25">
      <c r="A27">
        <f t="shared" si="0"/>
        <v>17</v>
      </c>
      <c r="B27" s="8">
        <f t="shared" si="1"/>
        <v>65878.693408659543</v>
      </c>
      <c r="C27" s="2">
        <v>17</v>
      </c>
      <c r="D27" s="1">
        <f t="shared" si="12"/>
        <v>65878.693408659543</v>
      </c>
      <c r="E27" s="1">
        <f t="shared" si="2"/>
        <v>65878.693408659543</v>
      </c>
      <c r="F27" s="1">
        <f t="shared" si="3"/>
        <v>2528.2471180671182</v>
      </c>
      <c r="G27" s="1">
        <f t="shared" si="4"/>
        <v>2528.2471180671182</v>
      </c>
      <c r="H27" s="1">
        <f t="shared" si="5"/>
        <v>2528.2471180671182</v>
      </c>
      <c r="I27" s="1">
        <f t="shared" si="6"/>
        <v>1809.2567947698149</v>
      </c>
      <c r="J27" s="1">
        <f t="shared" si="7"/>
        <v>1809.2567947698149</v>
      </c>
      <c r="K27" s="1">
        <f t="shared" si="8"/>
        <v>289.4810871631704</v>
      </c>
      <c r="L27" s="1">
        <f t="shared" si="9"/>
        <v>289.4810871631704</v>
      </c>
      <c r="M27" s="1">
        <f t="shared" si="10"/>
        <v>4626.9850000001034</v>
      </c>
      <c r="N27" s="1">
        <f t="shared" si="11"/>
        <v>4626.9850000001034</v>
      </c>
      <c r="P27" s="1"/>
      <c r="S27"/>
    </row>
    <row r="28" spans="1:20" x14ac:dyDescent="0.25">
      <c r="A28">
        <f t="shared" si="0"/>
        <v>18</v>
      </c>
      <c r="B28" s="8">
        <f t="shared" si="1"/>
        <v>63272.879190518681</v>
      </c>
      <c r="C28" s="2">
        <v>18</v>
      </c>
      <c r="D28" s="1">
        <f t="shared" si="12"/>
        <v>63272.879190518681</v>
      </c>
      <c r="E28" s="1">
        <f t="shared" si="2"/>
        <v>63272.879190518681</v>
      </c>
      <c r="F28" s="1">
        <f t="shared" si="3"/>
        <v>2605.814218140863</v>
      </c>
      <c r="G28" s="1">
        <f t="shared" si="4"/>
        <v>2605.814218140863</v>
      </c>
      <c r="H28" s="1">
        <f t="shared" si="5"/>
        <v>2605.814218140863</v>
      </c>
      <c r="I28" s="1">
        <f t="shared" si="6"/>
        <v>1742.3886050510691</v>
      </c>
      <c r="J28" s="1">
        <f t="shared" si="7"/>
        <v>1742.3886050510691</v>
      </c>
      <c r="K28" s="1">
        <f t="shared" si="8"/>
        <v>278.78217680817107</v>
      </c>
      <c r="L28" s="1">
        <f t="shared" si="9"/>
        <v>278.78217680817107</v>
      </c>
      <c r="M28" s="1">
        <f t="shared" si="10"/>
        <v>4626.9850000001034</v>
      </c>
      <c r="N28" s="1">
        <f t="shared" si="11"/>
        <v>4626.9850000001034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60587.118098993604</v>
      </c>
      <c r="C29" s="2">
        <v>19</v>
      </c>
      <c r="D29" s="1">
        <f t="shared" si="12"/>
        <v>60587.118098993604</v>
      </c>
      <c r="E29" s="1">
        <f t="shared" si="2"/>
        <v>60587.118098993604</v>
      </c>
      <c r="F29" s="1">
        <f t="shared" si="3"/>
        <v>2685.7610915250793</v>
      </c>
      <c r="G29" s="1">
        <f t="shared" si="4"/>
        <v>2685.7610915250793</v>
      </c>
      <c r="H29" s="1">
        <f t="shared" si="5"/>
        <v>2685.7610915250793</v>
      </c>
      <c r="I29" s="1">
        <f t="shared" si="6"/>
        <v>1673.4688866164001</v>
      </c>
      <c r="J29" s="1">
        <f t="shared" si="7"/>
        <v>1673.4688866164001</v>
      </c>
      <c r="K29" s="1">
        <f t="shared" si="8"/>
        <v>267.75502185862405</v>
      </c>
      <c r="L29" s="1">
        <f t="shared" si="9"/>
        <v>267.75502185862405</v>
      </c>
      <c r="M29" s="1">
        <f t="shared" si="10"/>
        <v>4626.9850000001034</v>
      </c>
      <c r="N29" s="1">
        <f t="shared" si="11"/>
        <v>4626.9850000001034</v>
      </c>
      <c r="P29" s="1"/>
      <c r="S29"/>
    </row>
    <row r="30" spans="1:20" x14ac:dyDescent="0.25">
      <c r="A30">
        <f t="shared" si="0"/>
        <v>20</v>
      </c>
      <c r="B30" s="8">
        <f t="shared" si="1"/>
        <v>57818.957348878277</v>
      </c>
      <c r="C30" s="2">
        <v>20</v>
      </c>
      <c r="D30" s="1">
        <f t="shared" si="12"/>
        <v>57818.957348878277</v>
      </c>
      <c r="E30" s="1">
        <f t="shared" si="2"/>
        <v>57818.957348878277</v>
      </c>
      <c r="F30" s="1">
        <f t="shared" si="3"/>
        <v>2768.160750115323</v>
      </c>
      <c r="G30" s="1">
        <f t="shared" si="4"/>
        <v>2768.160750115323</v>
      </c>
      <c r="H30" s="1">
        <f t="shared" si="5"/>
        <v>2768.160750115323</v>
      </c>
      <c r="I30" s="1">
        <f t="shared" si="6"/>
        <v>1602.434698176535</v>
      </c>
      <c r="J30" s="1">
        <f t="shared" si="7"/>
        <v>1602.434698176535</v>
      </c>
      <c r="K30" s="1">
        <f t="shared" si="8"/>
        <v>256.38955170824562</v>
      </c>
      <c r="L30" s="1">
        <f t="shared" si="9"/>
        <v>256.38955170824562</v>
      </c>
      <c r="M30" s="1">
        <f t="shared" si="10"/>
        <v>4626.9850000001034</v>
      </c>
      <c r="N30" s="1">
        <f t="shared" si="11"/>
        <v>4626.9850000001034</v>
      </c>
      <c r="P30" s="1"/>
      <c r="S30"/>
    </row>
    <row r="31" spans="1:20" x14ac:dyDescent="0.25">
      <c r="A31">
        <f t="shared" si="0"/>
        <v>21</v>
      </c>
      <c r="B31" s="8">
        <f t="shared" si="1"/>
        <v>54965.868903052353</v>
      </c>
      <c r="C31" s="2">
        <v>21</v>
      </c>
      <c r="D31" s="1">
        <f t="shared" si="12"/>
        <v>54965.868903052353</v>
      </c>
      <c r="E31" s="1">
        <f t="shared" si="2"/>
        <v>54965.868903052353</v>
      </c>
      <c r="F31" s="1">
        <f t="shared" si="3"/>
        <v>2853.0884458259243</v>
      </c>
      <c r="G31" s="1">
        <f t="shared" si="4"/>
        <v>2853.0884458259243</v>
      </c>
      <c r="H31" s="1">
        <f t="shared" si="5"/>
        <v>2853.0884458259243</v>
      </c>
      <c r="I31" s="1">
        <f t="shared" si="6"/>
        <v>1529.2211673915335</v>
      </c>
      <c r="J31" s="1">
        <f t="shared" si="7"/>
        <v>1529.2211673915335</v>
      </c>
      <c r="K31" s="1">
        <f t="shared" si="8"/>
        <v>244.67538678264538</v>
      </c>
      <c r="L31" s="1">
        <f t="shared" si="9"/>
        <v>244.67538678264538</v>
      </c>
      <c r="M31" s="1">
        <f t="shared" si="10"/>
        <v>4626.9850000001034</v>
      </c>
      <c r="N31" s="1">
        <f t="shared" si="11"/>
        <v>4626.9850000001034</v>
      </c>
      <c r="P31" s="1"/>
      <c r="S31"/>
    </row>
    <row r="32" spans="1:20" x14ac:dyDescent="0.25">
      <c r="A32">
        <f t="shared" si="0"/>
        <v>22</v>
      </c>
      <c r="B32" s="8">
        <f t="shared" si="1"/>
        <v>52025.247163738168</v>
      </c>
      <c r="C32" s="2">
        <v>22</v>
      </c>
      <c r="D32" s="1">
        <f t="shared" si="12"/>
        <v>52025.247163738168</v>
      </c>
      <c r="E32" s="1">
        <f t="shared" si="2"/>
        <v>52025.247163738168</v>
      </c>
      <c r="F32" s="1">
        <f t="shared" si="3"/>
        <v>2940.6217393141883</v>
      </c>
      <c r="G32" s="1">
        <f t="shared" si="4"/>
        <v>2940.6217393141883</v>
      </c>
      <c r="H32" s="1">
        <f t="shared" si="5"/>
        <v>2940.6217393141883</v>
      </c>
      <c r="I32" s="1">
        <f t="shared" si="6"/>
        <v>1453.7614316257889</v>
      </c>
      <c r="J32" s="1">
        <f t="shared" si="7"/>
        <v>1453.7614316257889</v>
      </c>
      <c r="K32" s="1">
        <f t="shared" si="8"/>
        <v>232.60182906012622</v>
      </c>
      <c r="L32" s="1">
        <f t="shared" si="9"/>
        <v>232.60182906012622</v>
      </c>
      <c r="M32" s="1">
        <f t="shared" si="10"/>
        <v>4626.9850000001034</v>
      </c>
      <c r="N32" s="1">
        <f t="shared" si="11"/>
        <v>4626.9850000001034</v>
      </c>
      <c r="P32" s="1"/>
      <c r="S32"/>
    </row>
    <row r="33" spans="1:19" x14ac:dyDescent="0.25">
      <c r="A33">
        <f t="shared" si="0"/>
        <v>23</v>
      </c>
      <c r="B33" s="8">
        <f t="shared" si="1"/>
        <v>48994.406592925101</v>
      </c>
      <c r="C33" s="2">
        <v>23</v>
      </c>
      <c r="D33" s="1">
        <f t="shared" si="12"/>
        <v>48994.406592925101</v>
      </c>
      <c r="E33" s="1">
        <f t="shared" si="2"/>
        <v>48994.406592925101</v>
      </c>
      <c r="F33" s="1">
        <f t="shared" si="3"/>
        <v>3030.840570813064</v>
      </c>
      <c r="G33" s="1">
        <f t="shared" si="4"/>
        <v>3030.840570813064</v>
      </c>
      <c r="H33" s="1">
        <f t="shared" si="5"/>
        <v>3030.840570813064</v>
      </c>
      <c r="I33" s="1">
        <f t="shared" si="6"/>
        <v>1375.986576885379</v>
      </c>
      <c r="J33" s="1">
        <f t="shared" si="7"/>
        <v>1375.986576885379</v>
      </c>
      <c r="K33" s="1">
        <f t="shared" si="8"/>
        <v>220.15785230166065</v>
      </c>
      <c r="L33" s="1">
        <f t="shared" si="9"/>
        <v>220.15785230166065</v>
      </c>
      <c r="M33" s="1">
        <f t="shared" si="10"/>
        <v>4626.9850000001034</v>
      </c>
      <c r="N33" s="1">
        <f t="shared" si="11"/>
        <v>4626.9850000001034</v>
      </c>
      <c r="P33" s="1"/>
      <c r="S33"/>
    </row>
    <row r="34" spans="1:19" x14ac:dyDescent="0.25">
      <c r="A34">
        <f t="shared" si="0"/>
        <v>24</v>
      </c>
      <c r="B34" s="8">
        <f t="shared" si="1"/>
        <v>45870.579259788123</v>
      </c>
      <c r="C34" s="2">
        <v>24</v>
      </c>
      <c r="D34" s="1">
        <f t="shared" si="12"/>
        <v>45870.579259788123</v>
      </c>
      <c r="E34" s="1">
        <f t="shared" si="2"/>
        <v>45870.579259788123</v>
      </c>
      <c r="F34" s="1">
        <f t="shared" si="3"/>
        <v>3123.8273331369769</v>
      </c>
      <c r="G34" s="1">
        <f t="shared" si="4"/>
        <v>3123.8273331369769</v>
      </c>
      <c r="H34" s="1">
        <f t="shared" si="5"/>
        <v>3123.8273331369769</v>
      </c>
      <c r="I34" s="1">
        <f t="shared" si="6"/>
        <v>1295.8255748820059</v>
      </c>
      <c r="J34" s="1">
        <f t="shared" si="7"/>
        <v>1295.8255748820059</v>
      </c>
      <c r="K34" s="1">
        <f t="shared" si="8"/>
        <v>207.33209198112095</v>
      </c>
      <c r="L34" s="1">
        <f t="shared" si="9"/>
        <v>207.33209198112095</v>
      </c>
      <c r="M34" s="1">
        <f t="shared" si="10"/>
        <v>4626.9850000001034</v>
      </c>
      <c r="N34" s="1">
        <f t="shared" si="11"/>
        <v>4626.9850000001034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42650.91231286063</v>
      </c>
      <c r="C35" s="2">
        <v>25</v>
      </c>
      <c r="D35" s="1">
        <f t="shared" si="12"/>
        <v>42650.91231286063</v>
      </c>
      <c r="E35" s="1">
        <f t="shared" si="2"/>
        <v>42650.91231286063</v>
      </c>
      <c r="F35" s="1">
        <f t="shared" si="3"/>
        <v>3219.6669469274925</v>
      </c>
      <c r="G35" s="1">
        <f t="shared" si="4"/>
        <v>3219.6669469274925</v>
      </c>
      <c r="H35" s="1">
        <f t="shared" si="5"/>
        <v>3219.6669469274925</v>
      </c>
      <c r="I35" s="1">
        <f t="shared" si="6"/>
        <v>1213.205218166044</v>
      </c>
      <c r="J35" s="1">
        <f t="shared" si="7"/>
        <v>1213.205218166044</v>
      </c>
      <c r="K35" s="1">
        <f t="shared" si="8"/>
        <v>194.11283490656706</v>
      </c>
      <c r="L35" s="1">
        <f t="shared" si="9"/>
        <v>194.11283490656706</v>
      </c>
      <c r="M35" s="1">
        <f t="shared" si="10"/>
        <v>4626.9850000001034</v>
      </c>
      <c r="N35" s="1">
        <f t="shared" si="11"/>
        <v>4626.9850000001034</v>
      </c>
      <c r="P35" s="1"/>
      <c r="S35"/>
    </row>
    <row r="36" spans="1:19" x14ac:dyDescent="0.25">
      <c r="A36">
        <f t="shared" si="0"/>
        <v>26</v>
      </c>
      <c r="B36" s="8">
        <f t="shared" si="1"/>
        <v>39332.465374653097</v>
      </c>
      <c r="C36" s="2">
        <v>26</v>
      </c>
      <c r="D36" s="1">
        <f t="shared" si="12"/>
        <v>39332.465374653097</v>
      </c>
      <c r="E36" s="1">
        <f t="shared" si="2"/>
        <v>39332.465374653097</v>
      </c>
      <c r="F36" s="1">
        <f t="shared" si="3"/>
        <v>3318.4469382075317</v>
      </c>
      <c r="G36" s="1">
        <f t="shared" si="4"/>
        <v>3318.4469382075317</v>
      </c>
      <c r="H36" s="1">
        <f t="shared" si="5"/>
        <v>3318.4469382075317</v>
      </c>
      <c r="I36" s="1">
        <f t="shared" si="6"/>
        <v>1128.0500532694582</v>
      </c>
      <c r="J36" s="1">
        <f t="shared" si="7"/>
        <v>1128.0500532694582</v>
      </c>
      <c r="K36" s="1">
        <f t="shared" si="8"/>
        <v>180.48800852311331</v>
      </c>
      <c r="L36" s="1">
        <f t="shared" si="9"/>
        <v>180.48800852311331</v>
      </c>
      <c r="M36" s="1">
        <f t="shared" si="10"/>
        <v>4626.9850000001034</v>
      </c>
      <c r="N36" s="1">
        <f t="shared" si="11"/>
        <v>4626.9850000001034</v>
      </c>
      <c r="P36" s="1"/>
      <c r="S36"/>
    </row>
    <row r="37" spans="1:19" x14ac:dyDescent="0.25">
      <c r="A37">
        <f t="shared" si="0"/>
        <v>27</v>
      </c>
      <c r="B37" s="8">
        <f t="shared" si="1"/>
        <v>35912.207856338129</v>
      </c>
      <c r="C37" s="2">
        <v>27</v>
      </c>
      <c r="D37" s="1">
        <f t="shared" si="12"/>
        <v>35912.207856338129</v>
      </c>
      <c r="E37" s="1">
        <f t="shared" si="2"/>
        <v>35912.207856338129</v>
      </c>
      <c r="F37" s="1">
        <f t="shared" si="3"/>
        <v>3420.2575183149643</v>
      </c>
      <c r="G37" s="1">
        <f t="shared" si="4"/>
        <v>3420.2575183149643</v>
      </c>
      <c r="H37" s="1">
        <f t="shared" si="5"/>
        <v>3420.2575183149643</v>
      </c>
      <c r="I37" s="1">
        <f t="shared" si="6"/>
        <v>1040.2823117975336</v>
      </c>
      <c r="J37" s="1">
        <f t="shared" si="7"/>
        <v>1040.2823117975336</v>
      </c>
      <c r="K37" s="1">
        <f t="shared" si="8"/>
        <v>166.44516988760537</v>
      </c>
      <c r="L37" s="1">
        <f t="shared" si="9"/>
        <v>166.44516988760537</v>
      </c>
      <c r="M37" s="1">
        <f t="shared" si="10"/>
        <v>4626.9850000001034</v>
      </c>
      <c r="N37" s="1">
        <f t="shared" si="11"/>
        <v>4626.9850000001034</v>
      </c>
      <c r="P37" s="1"/>
      <c r="S37"/>
    </row>
    <row r="38" spans="1:19" x14ac:dyDescent="0.25">
      <c r="A38">
        <f t="shared" si="0"/>
        <v>28</v>
      </c>
      <c r="B38" s="8">
        <f t="shared" si="1"/>
        <v>32387.016190049551</v>
      </c>
      <c r="C38" s="2">
        <v>28</v>
      </c>
      <c r="D38" s="1">
        <f t="shared" si="12"/>
        <v>32387.016190049551</v>
      </c>
      <c r="E38" s="1">
        <f t="shared" si="2"/>
        <v>32387.016190049551</v>
      </c>
      <c r="F38" s="1">
        <f t="shared" si="3"/>
        <v>3525.1916662885783</v>
      </c>
      <c r="G38" s="1">
        <f t="shared" si="4"/>
        <v>3525.1916662885783</v>
      </c>
      <c r="H38" s="1">
        <f t="shared" si="5"/>
        <v>3525.1916662885783</v>
      </c>
      <c r="I38" s="1">
        <f t="shared" si="6"/>
        <v>949.82183940648724</v>
      </c>
      <c r="J38" s="1">
        <f t="shared" si="7"/>
        <v>949.82183940648724</v>
      </c>
      <c r="K38" s="1">
        <f t="shared" si="8"/>
        <v>151.97149430503796</v>
      </c>
      <c r="L38" s="1">
        <f t="shared" si="9"/>
        <v>151.97149430503796</v>
      </c>
      <c r="M38" s="1">
        <f t="shared" si="10"/>
        <v>4626.9850000001034</v>
      </c>
      <c r="N38" s="1">
        <f t="shared" si="11"/>
        <v>4626.9850000001034</v>
      </c>
      <c r="P38" s="1"/>
      <c r="S38"/>
    </row>
    <row r="39" spans="1:19" x14ac:dyDescent="0.25">
      <c r="A39">
        <f t="shared" si="0"/>
        <v>29</v>
      </c>
      <c r="B39" s="8">
        <f t="shared" si="1"/>
        <v>28753.670976267884</v>
      </c>
      <c r="C39" s="2">
        <v>29</v>
      </c>
      <c r="D39" s="1">
        <f t="shared" si="12"/>
        <v>28753.670976267884</v>
      </c>
      <c r="E39" s="1">
        <f t="shared" si="2"/>
        <v>28753.670976267884</v>
      </c>
      <c r="F39" s="1">
        <f t="shared" si="3"/>
        <v>3633.345213781668</v>
      </c>
      <c r="G39" s="1">
        <f t="shared" si="4"/>
        <v>3633.345213781668</v>
      </c>
      <c r="H39" s="1">
        <f t="shared" si="5"/>
        <v>3633.345213781668</v>
      </c>
      <c r="I39" s="1">
        <f t="shared" si="6"/>
        <v>856.58602260209955</v>
      </c>
      <c r="J39" s="1">
        <f t="shared" si="7"/>
        <v>856.58602260209955</v>
      </c>
      <c r="K39" s="1">
        <f t="shared" si="8"/>
        <v>137.05376361633594</v>
      </c>
      <c r="L39" s="1">
        <f t="shared" si="9"/>
        <v>137.05376361633594</v>
      </c>
      <c r="M39" s="1">
        <f t="shared" si="10"/>
        <v>4626.9850000001034</v>
      </c>
      <c r="N39" s="1">
        <f t="shared" si="11"/>
        <v>4626.9850000001034</v>
      </c>
      <c r="P39" s="1"/>
      <c r="S39"/>
    </row>
    <row r="40" spans="1:19" x14ac:dyDescent="0.25">
      <c r="A40">
        <f t="shared" si="0"/>
        <v>30</v>
      </c>
      <c r="B40" s="8">
        <f t="shared" si="1"/>
        <v>25008.854043687094</v>
      </c>
      <c r="C40" s="2">
        <v>30</v>
      </c>
      <c r="D40" s="1">
        <f t="shared" si="12"/>
        <v>25008.854043687094</v>
      </c>
      <c r="E40" s="1">
        <f t="shared" si="2"/>
        <v>25008.854043687094</v>
      </c>
      <c r="F40" s="1">
        <f t="shared" si="3"/>
        <v>3744.8169325807894</v>
      </c>
      <c r="G40" s="1">
        <f t="shared" si="4"/>
        <v>3744.8169325807894</v>
      </c>
      <c r="H40" s="1">
        <f t="shared" si="5"/>
        <v>3744.8169325807894</v>
      </c>
      <c r="I40" s="1">
        <f t="shared" si="6"/>
        <v>760.48971329251219</v>
      </c>
      <c r="J40" s="1">
        <f t="shared" si="7"/>
        <v>760.48971329251219</v>
      </c>
      <c r="K40" s="1">
        <f t="shared" si="8"/>
        <v>121.67835412680195</v>
      </c>
      <c r="L40" s="1">
        <f t="shared" si="9"/>
        <v>121.67835412680195</v>
      </c>
      <c r="M40" s="1">
        <f t="shared" si="10"/>
        <v>4626.9850000001034</v>
      </c>
      <c r="N40" s="1">
        <f t="shared" si="11"/>
        <v>4626.9850000001034</v>
      </c>
      <c r="P40" s="1"/>
      <c r="S40"/>
    </row>
    <row r="41" spans="1:19" x14ac:dyDescent="0.25">
      <c r="A41">
        <f t="shared" si="0"/>
        <v>31</v>
      </c>
      <c r="B41" s="8">
        <f t="shared" si="1"/>
        <v>21149.145418877491</v>
      </c>
      <c r="C41" s="2">
        <v>31</v>
      </c>
      <c r="D41" s="1">
        <f t="shared" si="12"/>
        <v>21149.145418877491</v>
      </c>
      <c r="E41" s="1">
        <f t="shared" si="2"/>
        <v>21149.145418877491</v>
      </c>
      <c r="F41" s="1">
        <f t="shared" si="3"/>
        <v>3859.708624809602</v>
      </c>
      <c r="G41" s="1">
        <f t="shared" si="4"/>
        <v>3859.708624809602</v>
      </c>
      <c r="H41" s="1">
        <f t="shared" si="5"/>
        <v>3859.708624809602</v>
      </c>
      <c r="I41" s="1">
        <f t="shared" si="6"/>
        <v>661.44515102629418</v>
      </c>
      <c r="J41" s="1">
        <f t="shared" si="7"/>
        <v>661.44515102629418</v>
      </c>
      <c r="K41" s="1">
        <f t="shared" si="8"/>
        <v>105.83122416420707</v>
      </c>
      <c r="L41" s="1">
        <f t="shared" si="9"/>
        <v>105.83122416420707</v>
      </c>
      <c r="M41" s="1">
        <f t="shared" si="10"/>
        <v>4626.9850000001034</v>
      </c>
      <c r="N41" s="1">
        <f t="shared" si="11"/>
        <v>4626.9850000001034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17171.020202977303</v>
      </c>
      <c r="C42" s="2">
        <v>32</v>
      </c>
      <c r="D42" s="1">
        <f t="shared" si="12"/>
        <v>17171.020202977303</v>
      </c>
      <c r="E42" s="1">
        <f t="shared" si="2"/>
        <v>17171.020202977303</v>
      </c>
      <c r="F42" s="1">
        <f t="shared" si="3"/>
        <v>3978.1252159001874</v>
      </c>
      <c r="G42" s="1">
        <f t="shared" si="4"/>
        <v>3978.1252159001874</v>
      </c>
      <c r="H42" s="1">
        <f t="shared" si="5"/>
        <v>3978.1252159001874</v>
      </c>
      <c r="I42" s="1">
        <f t="shared" si="6"/>
        <v>559.36188284475509</v>
      </c>
      <c r="J42" s="1">
        <f t="shared" si="7"/>
        <v>559.36188284475509</v>
      </c>
      <c r="K42" s="1">
        <f t="shared" si="8"/>
        <v>89.497901255160812</v>
      </c>
      <c r="L42" s="1">
        <f t="shared" si="9"/>
        <v>89.497901255160812</v>
      </c>
      <c r="M42" s="1">
        <f t="shared" si="10"/>
        <v>4626.9850000001034</v>
      </c>
      <c r="N42" s="1">
        <f t="shared" si="11"/>
        <v>4626.9850000001034</v>
      </c>
      <c r="P42" s="1"/>
      <c r="S42"/>
    </row>
    <row r="43" spans="1:19" x14ac:dyDescent="0.25">
      <c r="A43">
        <f t="shared" si="13"/>
        <v>33</v>
      </c>
      <c r="B43" s="8">
        <f t="shared" si="1"/>
        <v>13070.845352560562</v>
      </c>
      <c r="C43" s="2">
        <v>33</v>
      </c>
      <c r="D43" s="1">
        <f t="shared" si="12"/>
        <v>13070.845352560562</v>
      </c>
      <c r="E43" s="1">
        <f t="shared" si="2"/>
        <v>13070.845352560562</v>
      </c>
      <c r="F43" s="1">
        <f t="shared" ref="F43:F70" si="14">IFERROR(IF(A43&lt;$R$9,IFERROR(IF(H43&gt;=0,N43-J43-L43,""),""),IF(A43=$R$9,D42,"")),"")</f>
        <v>4100.1748504167399</v>
      </c>
      <c r="G43" s="1">
        <f t="shared" si="4"/>
        <v>4100.1748504167399</v>
      </c>
      <c r="H43" s="1">
        <f t="shared" si="5"/>
        <v>4100.1748504167399</v>
      </c>
      <c r="I43" s="1">
        <f t="shared" si="6"/>
        <v>454.14668067531289</v>
      </c>
      <c r="J43" s="1">
        <f t="shared" si="7"/>
        <v>454.14668067531289</v>
      </c>
      <c r="K43" s="1">
        <f t="shared" si="8"/>
        <v>72.663468908050064</v>
      </c>
      <c r="L43" s="1">
        <f t="shared" si="9"/>
        <v>72.663468908050064</v>
      </c>
      <c r="M43" s="1">
        <f t="shared" ref="M43:M70" si="15">IFERROR(IF(A43&lt;$R$9,N43,F43+I43+K43),"")</f>
        <v>4626.9850000001034</v>
      </c>
      <c r="N43" s="1">
        <f t="shared" si="11"/>
        <v>4626.9850000001034</v>
      </c>
      <c r="P43" s="1"/>
      <c r="S43"/>
    </row>
    <row r="44" spans="1:19" x14ac:dyDescent="0.25">
      <c r="A44">
        <f t="shared" si="13"/>
        <v>34</v>
      </c>
      <c r="B44" s="8">
        <f t="shared" si="1"/>
        <v>8844.8763617414079</v>
      </c>
      <c r="C44" s="2">
        <v>34</v>
      </c>
      <c r="D44" s="1">
        <f t="shared" si="12"/>
        <v>8844.8763617414079</v>
      </c>
      <c r="E44" s="1">
        <f t="shared" si="2"/>
        <v>8844.8763617414079</v>
      </c>
      <c r="F44" s="1">
        <f t="shared" si="14"/>
        <v>4225.9689908191531</v>
      </c>
      <c r="G44" s="1">
        <f t="shared" si="4"/>
        <v>4225.9689908191531</v>
      </c>
      <c r="H44" s="1">
        <f t="shared" si="5"/>
        <v>4225.9689908191531</v>
      </c>
      <c r="I44" s="1">
        <f t="shared" si="6"/>
        <v>345.70345619047464</v>
      </c>
      <c r="J44" s="1">
        <f t="shared" si="7"/>
        <v>345.70345619047464</v>
      </c>
      <c r="K44" s="1">
        <f t="shared" si="8"/>
        <v>55.312552990475943</v>
      </c>
      <c r="L44" s="1">
        <f t="shared" si="9"/>
        <v>55.312552990475943</v>
      </c>
      <c r="M44" s="1">
        <f t="shared" si="15"/>
        <v>4626.9850000001034</v>
      </c>
      <c r="N44" s="1">
        <f t="shared" si="11"/>
        <v>4626.9850000001034</v>
      </c>
      <c r="P44" s="1"/>
      <c r="S44"/>
    </row>
    <row r="45" spans="1:19" x14ac:dyDescent="0.25">
      <c r="A45">
        <f t="shared" si="13"/>
        <v>35</v>
      </c>
      <c r="B45" s="8">
        <f t="shared" si="1"/>
        <v>4489.2538424847271</v>
      </c>
      <c r="C45" s="2">
        <v>35</v>
      </c>
      <c r="D45" s="1">
        <f t="shared" si="12"/>
        <v>4489.2538424847271</v>
      </c>
      <c r="E45" s="1">
        <f t="shared" si="2"/>
        <v>4489.2538424847271</v>
      </c>
      <c r="F45" s="1">
        <f t="shared" si="14"/>
        <v>4355.6225192566808</v>
      </c>
      <c r="G45" s="1">
        <f t="shared" si="4"/>
        <v>4355.6225192566808</v>
      </c>
      <c r="H45" s="1">
        <f t="shared" si="5"/>
        <v>4355.6225192566808</v>
      </c>
      <c r="I45" s="1">
        <f t="shared" si="6"/>
        <v>233.93317305467434</v>
      </c>
      <c r="J45" s="1">
        <f t="shared" si="7"/>
        <v>233.93317305467434</v>
      </c>
      <c r="K45" s="1">
        <f t="shared" si="8"/>
        <v>37.429307688747897</v>
      </c>
      <c r="L45" s="1">
        <f t="shared" si="9"/>
        <v>37.429307688747897</v>
      </c>
      <c r="M45" s="1">
        <f t="shared" si="15"/>
        <v>4626.9850000001034</v>
      </c>
      <c r="N45" s="1">
        <f t="shared" si="11"/>
        <v>4626.9850000001034</v>
      </c>
      <c r="P45" s="1"/>
      <c r="S45"/>
    </row>
    <row r="46" spans="1:19" x14ac:dyDescent="0.25">
      <c r="A46">
        <f t="shared" si="13"/>
        <v>36</v>
      </c>
      <c r="B46" s="8" t="str">
        <f t="shared" si="1"/>
        <v/>
      </c>
      <c r="C46" s="2">
        <v>36</v>
      </c>
      <c r="D46" s="1" t="str">
        <f t="shared" si="12"/>
        <v/>
      </c>
      <c r="E46" s="1">
        <f t="shared" si="2"/>
        <v>6.3664629124104977E-11</v>
      </c>
      <c r="F46" s="1">
        <f t="shared" si="14"/>
        <v>4489.2538424847271</v>
      </c>
      <c r="G46" s="1">
        <f t="shared" si="4"/>
        <v>4489.2538424846634</v>
      </c>
      <c r="H46" s="1">
        <f t="shared" si="5"/>
        <v>4489.2538424846634</v>
      </c>
      <c r="I46" s="1">
        <f t="shared" si="6"/>
        <v>118.73375647882742</v>
      </c>
      <c r="J46" s="1">
        <f t="shared" si="7"/>
        <v>118.73375647882742</v>
      </c>
      <c r="K46" s="1">
        <f>IFERROR(IF(L46&gt;=0,I46*16%,""),"")</f>
        <v>18.997401036612388</v>
      </c>
      <c r="L46" s="1">
        <f t="shared" si="9"/>
        <v>18.997401036612388</v>
      </c>
      <c r="M46" s="1">
        <f t="shared" si="15"/>
        <v>4626.985000000167</v>
      </c>
      <c r="N46" s="1">
        <f t="shared" si="11"/>
        <v>4626.9850000001034</v>
      </c>
      <c r="P46" s="1"/>
      <c r="S46"/>
    </row>
    <row r="47" spans="1:19" x14ac:dyDescent="0.25">
      <c r="A47" t="str">
        <f t="shared" si="13"/>
        <v/>
      </c>
      <c r="B47" s="8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4626.9850000001034</v>
      </c>
      <c r="S47"/>
    </row>
    <row r="48" spans="1:19" x14ac:dyDescent="0.25">
      <c r="A48" t="str">
        <f t="shared" si="13"/>
        <v/>
      </c>
      <c r="B48" s="8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4626.9850000001034</v>
      </c>
      <c r="S48"/>
    </row>
    <row r="49" spans="1:19" x14ac:dyDescent="0.25">
      <c r="A49" t="str">
        <f t="shared" si="13"/>
        <v/>
      </c>
      <c r="B49" s="8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4626.9850000001034</v>
      </c>
      <c r="S49"/>
    </row>
    <row r="50" spans="1:19" x14ac:dyDescent="0.25">
      <c r="A50" t="str">
        <f t="shared" si="13"/>
        <v/>
      </c>
      <c r="B50" s="8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4626.9850000001034</v>
      </c>
      <c r="S50"/>
    </row>
    <row r="51" spans="1:19" x14ac:dyDescent="0.25">
      <c r="A51" t="str">
        <f t="shared" si="13"/>
        <v/>
      </c>
      <c r="B51" s="8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4626.9850000001034</v>
      </c>
      <c r="S51"/>
    </row>
    <row r="52" spans="1:19" x14ac:dyDescent="0.25">
      <c r="A52" t="str">
        <f t="shared" si="13"/>
        <v/>
      </c>
      <c r="B52" s="8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4626.9850000001034</v>
      </c>
      <c r="S52"/>
    </row>
    <row r="53" spans="1:19" x14ac:dyDescent="0.25">
      <c r="A53" t="str">
        <f t="shared" si="13"/>
        <v/>
      </c>
      <c r="B53" s="8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4626.9850000001034</v>
      </c>
      <c r="S53"/>
    </row>
    <row r="54" spans="1:19" x14ac:dyDescent="0.25">
      <c r="A54" t="str">
        <f t="shared" si="13"/>
        <v/>
      </c>
      <c r="B54" s="8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4626.9850000001034</v>
      </c>
      <c r="S54"/>
    </row>
    <row r="55" spans="1:19" x14ac:dyDescent="0.25">
      <c r="A55" t="str">
        <f t="shared" si="13"/>
        <v/>
      </c>
      <c r="B55" s="8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4626.9850000001034</v>
      </c>
      <c r="S55"/>
    </row>
    <row r="56" spans="1:19" x14ac:dyDescent="0.25">
      <c r="A56" t="str">
        <f t="shared" si="13"/>
        <v/>
      </c>
      <c r="B56" s="8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4626.9850000001034</v>
      </c>
      <c r="S56"/>
    </row>
    <row r="57" spans="1:19" x14ac:dyDescent="0.25">
      <c r="A57" t="str">
        <f t="shared" si="13"/>
        <v/>
      </c>
      <c r="B57" s="8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4626.9850000001034</v>
      </c>
      <c r="S57"/>
    </row>
    <row r="58" spans="1:19" x14ac:dyDescent="0.25">
      <c r="A58" t="str">
        <f t="shared" si="13"/>
        <v/>
      </c>
      <c r="B58" s="8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4626.9850000001034</v>
      </c>
      <c r="S58"/>
    </row>
    <row r="59" spans="1:19" x14ac:dyDescent="0.25">
      <c r="A59" t="str">
        <f t="shared" si="13"/>
        <v/>
      </c>
      <c r="B59" s="8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4626.9850000001034</v>
      </c>
      <c r="S59"/>
    </row>
    <row r="60" spans="1:19" x14ac:dyDescent="0.25">
      <c r="A60" t="str">
        <f t="shared" si="13"/>
        <v/>
      </c>
      <c r="B60" s="8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4626.9850000001034</v>
      </c>
      <c r="S60"/>
    </row>
    <row r="61" spans="1:19" x14ac:dyDescent="0.25">
      <c r="A61" t="str">
        <f t="shared" si="13"/>
        <v/>
      </c>
      <c r="B61" s="8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4626.9850000001034</v>
      </c>
      <c r="S61"/>
    </row>
    <row r="62" spans="1:19" x14ac:dyDescent="0.25">
      <c r="A62" t="str">
        <f t="shared" si="13"/>
        <v/>
      </c>
      <c r="B62" s="8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4626.9850000001034</v>
      </c>
      <c r="S62"/>
    </row>
    <row r="63" spans="1:19" x14ac:dyDescent="0.25">
      <c r="A63" t="str">
        <f t="shared" si="13"/>
        <v/>
      </c>
      <c r="B63" s="8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4626.9850000001034</v>
      </c>
      <c r="S63"/>
    </row>
    <row r="64" spans="1:19" x14ac:dyDescent="0.25">
      <c r="A64" t="str">
        <f t="shared" si="13"/>
        <v/>
      </c>
      <c r="B64" s="8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4626.9850000001034</v>
      </c>
      <c r="S64"/>
    </row>
    <row r="65" spans="1:19" x14ac:dyDescent="0.25">
      <c r="A65" t="str">
        <f t="shared" si="13"/>
        <v/>
      </c>
      <c r="B65" s="8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4626.9850000001034</v>
      </c>
      <c r="S65"/>
    </row>
    <row r="66" spans="1:19" x14ac:dyDescent="0.25">
      <c r="A66" t="str">
        <f t="shared" si="13"/>
        <v/>
      </c>
      <c r="B66" s="8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4626.9850000001034</v>
      </c>
      <c r="S66"/>
    </row>
    <row r="67" spans="1:19" x14ac:dyDescent="0.25">
      <c r="A67" t="str">
        <f t="shared" si="13"/>
        <v/>
      </c>
      <c r="B67" s="8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4626.9850000001034</v>
      </c>
      <c r="S67"/>
    </row>
    <row r="68" spans="1:19" x14ac:dyDescent="0.25">
      <c r="A68" t="str">
        <f t="shared" si="13"/>
        <v/>
      </c>
      <c r="B68" s="8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4626.9850000001034</v>
      </c>
      <c r="S68"/>
    </row>
    <row r="69" spans="1:19" x14ac:dyDescent="0.25">
      <c r="A69" t="str">
        <f t="shared" si="13"/>
        <v/>
      </c>
      <c r="B69" s="8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4626.9850000001034</v>
      </c>
      <c r="S69"/>
    </row>
    <row r="70" spans="1:19" x14ac:dyDescent="0.25">
      <c r="A70" t="str">
        <f t="shared" si="13"/>
        <v/>
      </c>
      <c r="B70" s="8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4626.9850000001034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2026-05-12T21:34:55Z</dcterms:modified>
</cp:coreProperties>
</file>